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L:\SAK Realty Group Inc\Lending\Calculators\"/>
    </mc:Choice>
  </mc:AlternateContent>
  <xr:revisionPtr revIDLastSave="0" documentId="13_ncr:1_{4F598794-3B69-4680-9914-453ADA6C2FA8}" xr6:coauthVersionLast="47" xr6:coauthVersionMax="47" xr10:uidLastSave="{00000000-0000-0000-0000-000000000000}"/>
  <bookViews>
    <workbookView xWindow="28680" yWindow="-120" windowWidth="29040" windowHeight="15840" tabRatio="705" xr2:uid="{00000000-000D-0000-FFFF-FFFF00000000}"/>
  </bookViews>
  <sheets>
    <sheet name="Evaluation" sheetId="1" r:id="rId1"/>
    <sheet name="Qualification Worksheet" sheetId="9" r:id="rId2"/>
    <sheet name="Self-Employed Income" sheetId="5" r:id="rId3"/>
    <sheet name="Payroll Calculations" sheetId="10" r:id="rId4"/>
    <sheet name="MortgageCalculator" sheetId="4" r:id="rId5"/>
    <sheet name="How to use" sheetId="6" r:id="rId6"/>
    <sheet name="Sheet2" sheetId="8" r:id="rId7"/>
  </sheets>
  <externalReferences>
    <externalReference r:id="rId8"/>
    <externalReference r:id="rId9"/>
  </externalReferences>
  <definedNames>
    <definedName name="AnnualInterestRate">'Qualification Worksheet'!$D$32</definedName>
    <definedName name="CashTotal">'Qualification Worksheet'!#REF!</definedName>
    <definedName name="chart_balance">OFFSET(MortgageCalculator!#REF!,2,0,payments,1)</definedName>
    <definedName name="chart_balance_noextra">OFFSET([1]NoExtra!$G$2,2,0,nper,1)</definedName>
    <definedName name="chart_date">OFFSET(MortgageCalculator!#REF!,2,0,nper,1)</definedName>
    <definedName name="chart_date_noextra">OFFSET([1]NoExtra!$B$2,2,0,nper,1)</definedName>
    <definedName name="chart_nper">ROW(OFFSET(MortgageCalculator!$A$1,0,0,nper,1))</definedName>
    <definedName name="chart_ratehist">OFFSET(MortgageCalculator!#REF!,2,0,payments,1)</definedName>
    <definedName name="chart_taxreturned">OFFSET(MortgageCalculator!#REF!,2,0,payments,1)</definedName>
    <definedName name="compound_period">INDEX({2,12},MATCH(MortgageCalculator!$D$7,compound_periods,0))</definedName>
    <definedName name="compound_periods">{"Semi-Annually";"Monthly"}</definedName>
    <definedName name="CountedTotal">'Qualification Worksheet'!#REF!</definedName>
    <definedName name="CP">INDEX({2,12},MATCH(MortgageCalculator!$D$7,compound_periods,0))</definedName>
    <definedName name="d">MortgageCalculator!$D$6</definedName>
    <definedName name="DebtServiceRatio">'Qualification Worksheet'!$G$25</definedName>
    <definedName name="DrawerTotal">'Qualification Worksheet'!#REF!</definedName>
    <definedName name="Duration">'Qualification Worksheet'!$D$33</definedName>
    <definedName name="fpdate">MortgageCalculator!$D$6</definedName>
    <definedName name="frequency">{"Monthly";"Semi-Monthly";"Bi-Weekly";"Weekly";"Acc Bi-Weekly";"Acc Weekly"}</definedName>
    <definedName name="HousingCostRatio">'Qualification Worksheet'!$G$15</definedName>
    <definedName name="int">MortgageCalculator!#REF!</definedName>
    <definedName name="loan_amount">MortgageCalculator!$D$3</definedName>
    <definedName name="monthly_payment">-PMT((((1+MortgageCalculator!A1048572/CP)^(CP/12))-1),term*12,loan_amount)</definedName>
    <definedName name="MonthlyPaymentMax">'Qualification Worksheet'!$D$28</definedName>
    <definedName name="months_per_period">INDEX({1,0.5,0.5,0.25,0.5,0.25},MATCH(MortgageCalculator!$D$8,frequency,0))</definedName>
    <definedName name="MPIP">'Qualification Worksheet'!$D$34</definedName>
    <definedName name="nper">term*periods_per_year</definedName>
    <definedName name="payment">MortgageCalculator!$D$9</definedName>
    <definedName name="payments">MAX(MortgageCalculator!#REF!)</definedName>
    <definedName name="periods_per_year">INDEX({12,24,26,52,26,52},MATCH(MortgageCalculator!$D$8,frequency,0))</definedName>
    <definedName name="ppy">periods_per_year</definedName>
    <definedName name="_xlnm.Print_Area" localSheetId="4">MortgageCalculator!$A$1:$D$9</definedName>
    <definedName name="_xlnm.Print_Area" localSheetId="1">'Qualification Worksheet'!$A$5:$H$41</definedName>
    <definedName name="_xlnm.Print_Area" localSheetId="2">'Self-Employed Income'!$A$1:$F$132</definedName>
    <definedName name="_xlnm.Print_Titles" localSheetId="4">MortgageCalculator!#REF!</definedName>
    <definedName name="SecondQN">'Qualification Worksheet'!$D$25</definedName>
    <definedName name="start_rate">MortgageCalculator!$D$4</definedName>
    <definedName name="term">MortgageCalculator!$D$5</definedName>
    <definedName name="valuevx">42.314159</definedName>
    <definedName name="variable">IF(MortgageCalculator!#REF!="Variable Rate",TRUE,FALSE)</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3" i="1" l="1"/>
  <c r="C20" i="1"/>
  <c r="G28" i="1" l="1"/>
  <c r="D20" i="1"/>
  <c r="C23" i="1" l="1"/>
  <c r="F9" i="10" l="1"/>
  <c r="B10" i="10" s="1"/>
  <c r="F10" i="10" s="1"/>
  <c r="D11" i="10" s="1"/>
  <c r="F3" i="10"/>
  <c r="B4" i="10" s="1"/>
  <c r="F4" i="10" s="1"/>
  <c r="D5" i="10" s="1"/>
  <c r="D6" i="10" s="1"/>
  <c r="F20" i="10"/>
  <c r="B21" i="10" s="1"/>
  <c r="F21" i="10" s="1"/>
  <c r="D22" i="10" s="1"/>
  <c r="D23" i="10" s="1"/>
  <c r="F14" i="10"/>
  <c r="B15" i="10" s="1"/>
  <c r="F15" i="10" s="1"/>
  <c r="D16" i="10" s="1"/>
  <c r="D17" i="10" s="1"/>
  <c r="D22" i="9" l="1"/>
  <c r="C22" i="9" s="1"/>
  <c r="D21" i="9"/>
  <c r="C21" i="9" s="1"/>
  <c r="D20" i="9"/>
  <c r="C20" i="9" s="1"/>
  <c r="D19" i="9"/>
  <c r="C19" i="9" s="1"/>
  <c r="C8" i="9"/>
  <c r="D12" i="9"/>
  <c r="D11" i="9"/>
  <c r="D10" i="9"/>
  <c r="D9" i="9"/>
  <c r="D16" i="1"/>
  <c r="D23" i="9" l="1"/>
  <c r="C23" i="9"/>
  <c r="E19" i="1"/>
  <c r="B6" i="8"/>
  <c r="B3" i="8"/>
  <c r="D30" i="9"/>
  <c r="E20" i="1" l="1"/>
  <c r="E23" i="1" s="1"/>
  <c r="G25" i="1"/>
  <c r="B4" i="8"/>
  <c r="B5" i="8" s="1"/>
  <c r="B9" i="8" s="1"/>
  <c r="D33" i="1"/>
  <c r="D27" i="5"/>
  <c r="F27" i="5"/>
  <c r="D32" i="5"/>
  <c r="F32" i="5"/>
  <c r="D37" i="5"/>
  <c r="F37" i="5"/>
  <c r="D46" i="5"/>
  <c r="F46" i="5"/>
  <c r="D50" i="5"/>
  <c r="F50" i="5"/>
  <c r="D54" i="5"/>
  <c r="F54" i="5"/>
  <c r="D58" i="5"/>
  <c r="F58" i="5"/>
  <c r="D67" i="5"/>
  <c r="F67" i="5"/>
  <c r="D75" i="5"/>
  <c r="F75" i="5"/>
  <c r="D84" i="5"/>
  <c r="F84" i="5"/>
  <c r="D89" i="5"/>
  <c r="F89" i="5"/>
  <c r="D102" i="5"/>
  <c r="F102" i="5"/>
  <c r="F104" i="5" s="1"/>
  <c r="D104" i="5"/>
  <c r="D113" i="5"/>
  <c r="D115" i="5" s="1"/>
  <c r="F113" i="5"/>
  <c r="F115" i="5" s="1"/>
  <c r="D128" i="5"/>
  <c r="D130" i="5" s="1"/>
  <c r="D132" i="5" s="1"/>
  <c r="F128" i="5"/>
  <c r="F130" i="5" s="1"/>
  <c r="F132" i="5" s="1"/>
  <c r="D29" i="9" l="1"/>
  <c r="F8" i="5"/>
  <c r="F7" i="5"/>
  <c r="D7" i="5"/>
  <c r="D8" i="5"/>
  <c r="D3" i="4"/>
  <c r="G26" i="1"/>
  <c r="G27" i="1"/>
  <c r="B8" i="8"/>
  <c r="D9" i="5" l="1"/>
  <c r="D10" i="5" s="1"/>
  <c r="F9" i="5"/>
  <c r="F10" i="5" s="1"/>
  <c r="D9" i="4"/>
  <c r="G20" i="1" l="1"/>
  <c r="B23" i="1" l="1"/>
  <c r="G23" i="1" s="1"/>
  <c r="D34" i="1" l="1"/>
  <c r="D35" i="1" s="1"/>
  <c r="G34" i="1"/>
  <c r="G36" i="1" s="1"/>
  <c r="C13" i="9"/>
  <c r="D8" i="9"/>
  <c r="D13" i="9" s="1"/>
  <c r="C25" i="9"/>
  <c r="D25" i="9" s="1"/>
  <c r="D34" i="9" s="1"/>
  <c r="C15" i="9"/>
  <c r="D15" i="9" s="1"/>
  <c r="G16" i="1"/>
  <c r="B25" i="1" s="1"/>
  <c r="B33" i="1" s="1"/>
  <c r="D28" i="9" l="1"/>
  <c r="D36" i="9" s="1"/>
  <c r="D37" i="1"/>
  <c r="D36" i="1"/>
  <c r="G41" i="1" l="1"/>
  <c r="G40" i="1"/>
  <c r="G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Maria</author>
    <author>Vertex42</author>
  </authors>
  <commentList>
    <comment ref="C3" authorId="0" shapeId="0" xr:uid="{00000000-0006-0000-0400-000001000000}">
      <text>
        <r>
          <rPr>
            <b/>
            <sz val="8"/>
            <color indexed="81"/>
            <rFont val="Tahoma"/>
            <family val="2"/>
          </rPr>
          <t>Loan Amount:</t>
        </r>
        <r>
          <rPr>
            <sz val="8"/>
            <color indexed="81"/>
            <rFont val="Tahoma"/>
            <family val="2"/>
          </rPr>
          <t xml:space="preserve">
This is the amount that you have borrowed, not the sale price of the home. If you enter the current balance of your mortgage, make sure you adjust the Term Length to be the amount of years (or months/12) you have left on your mortgage.</t>
        </r>
      </text>
    </comment>
    <comment ref="C4" authorId="0" shapeId="0" xr:uid="{00000000-0006-0000-0400-000002000000}">
      <text>
        <r>
          <rPr>
            <b/>
            <sz val="8"/>
            <color indexed="81"/>
            <rFont val="Tahoma"/>
            <family val="2"/>
          </rPr>
          <t>Annual Interest Rate:</t>
        </r>
        <r>
          <rPr>
            <sz val="8"/>
            <color indexed="81"/>
            <rFont val="Tahoma"/>
            <family val="2"/>
          </rPr>
          <t xml:space="preserve">
This is the </t>
        </r>
        <r>
          <rPr>
            <b/>
            <sz val="8"/>
            <color indexed="81"/>
            <rFont val="Tahoma"/>
            <family val="2"/>
          </rPr>
          <t xml:space="preserve">rate quoted by the lender.  </t>
        </r>
        <r>
          <rPr>
            <sz val="8"/>
            <color indexed="81"/>
            <rFont val="Tahoma"/>
            <family val="2"/>
          </rPr>
          <t xml:space="preserve">US mortgages are usually quoted based on a </t>
        </r>
        <r>
          <rPr>
            <b/>
            <sz val="8"/>
            <color indexed="81"/>
            <rFont val="Tahoma"/>
            <family val="2"/>
          </rPr>
          <t>monthly compound</t>
        </r>
        <r>
          <rPr>
            <sz val="8"/>
            <color indexed="81"/>
            <rFont val="Tahoma"/>
            <family val="2"/>
          </rPr>
          <t xml:space="preserve"> period. Canadian mortgages are usually quoted based on a </t>
        </r>
        <r>
          <rPr>
            <b/>
            <sz val="8"/>
            <color indexed="81"/>
            <rFont val="Tahoma"/>
            <family val="2"/>
          </rPr>
          <t>semi-annual</t>
        </r>
        <r>
          <rPr>
            <sz val="8"/>
            <color indexed="81"/>
            <rFont val="Tahoma"/>
            <family val="2"/>
          </rPr>
          <t xml:space="preserve"> compound period.
Note that this value is NOT the same as "APR".</t>
        </r>
        <r>
          <rPr>
            <sz val="8"/>
            <color indexed="81"/>
            <rFont val="Tahoma"/>
            <family val="2"/>
          </rPr>
          <t xml:space="preserve">
</t>
        </r>
      </text>
    </comment>
    <comment ref="C5" authorId="1" shapeId="0" xr:uid="{00000000-0006-0000-0400-000003000000}">
      <text>
        <r>
          <rPr>
            <b/>
            <sz val="8"/>
            <color indexed="81"/>
            <rFont val="Tahoma"/>
            <family val="2"/>
          </rPr>
          <t>Term (Amortization Period)</t>
        </r>
        <r>
          <rPr>
            <sz val="8"/>
            <color indexed="81"/>
            <rFont val="Tahoma"/>
            <family val="2"/>
          </rPr>
          <t xml:space="preserve">
The total number of years it will take to pay off the mortgage. Typical values: 30, 25, 20, 15
OR, enter the number of years you have LEFT on your loan. You can enter 10 years + 3 months by entering "=10+3/12"</t>
        </r>
      </text>
    </comment>
    <comment ref="C6" authorId="1" shapeId="0" xr:uid="{00000000-0006-0000-0400-000004000000}">
      <text>
        <r>
          <rPr>
            <b/>
            <sz val="8"/>
            <color indexed="81"/>
            <rFont val="Tahoma"/>
            <family val="2"/>
          </rPr>
          <t>First Payment Date</t>
        </r>
        <r>
          <rPr>
            <sz val="8"/>
            <color indexed="81"/>
            <rFont val="Tahoma"/>
            <family val="2"/>
          </rPr>
          <t xml:space="preserve">
</t>
        </r>
        <r>
          <rPr>
            <sz val="8"/>
            <color indexed="81"/>
            <rFont val="Tahoma"/>
            <family val="2"/>
          </rPr>
          <t xml:space="preserve">Assumes that the first payment date is at the </t>
        </r>
        <r>
          <rPr>
            <b/>
            <sz val="8"/>
            <color indexed="81"/>
            <rFont val="Tahoma"/>
            <family val="2"/>
          </rPr>
          <t xml:space="preserve">end </t>
        </r>
        <r>
          <rPr>
            <sz val="8"/>
            <color indexed="81"/>
            <rFont val="Tahoma"/>
            <family val="2"/>
          </rPr>
          <t>of the first period.</t>
        </r>
      </text>
    </comment>
    <comment ref="C7" authorId="0" shapeId="0" xr:uid="{00000000-0006-0000-0400-000005000000}">
      <text>
        <r>
          <rPr>
            <b/>
            <sz val="8"/>
            <color indexed="81"/>
            <rFont val="Tahoma"/>
            <family val="2"/>
          </rPr>
          <t>Compound Period:</t>
        </r>
        <r>
          <rPr>
            <sz val="8"/>
            <color indexed="81"/>
            <rFont val="Tahoma"/>
            <family val="2"/>
          </rPr>
          <t xml:space="preserve">
The number of times per year that the </t>
        </r>
        <r>
          <rPr>
            <b/>
            <sz val="8"/>
            <color indexed="81"/>
            <rFont val="Tahoma"/>
            <family val="2"/>
          </rPr>
          <t>quoted annual interest rate</t>
        </r>
        <r>
          <rPr>
            <sz val="8"/>
            <color indexed="81"/>
            <rFont val="Tahoma"/>
            <family val="2"/>
          </rPr>
          <t xml:space="preserve"> is compounded.
</t>
        </r>
        <r>
          <rPr>
            <b/>
            <sz val="8"/>
            <color indexed="81"/>
            <rFont val="Tahoma"/>
            <family val="2"/>
          </rPr>
          <t>Monthly:</t>
        </r>
        <r>
          <rPr>
            <sz val="8"/>
            <color indexed="81"/>
            <rFont val="Tahoma"/>
            <family val="2"/>
          </rPr>
          <t xml:space="preserve"> 12 times per year (for </t>
        </r>
        <r>
          <rPr>
            <b/>
            <sz val="8"/>
            <color indexed="81"/>
            <rFont val="Tahoma"/>
            <family val="2"/>
          </rPr>
          <t>US Mortgages</t>
        </r>
        <r>
          <rPr>
            <sz val="8"/>
            <color indexed="81"/>
            <rFont val="Tahoma"/>
            <family val="2"/>
          </rPr>
          <t xml:space="preserve">)
</t>
        </r>
        <r>
          <rPr>
            <b/>
            <sz val="8"/>
            <color indexed="81"/>
            <rFont val="Tahoma"/>
            <family val="2"/>
          </rPr>
          <t>Semi-Annually</t>
        </r>
        <r>
          <rPr>
            <sz val="8"/>
            <color indexed="81"/>
            <rFont val="Tahoma"/>
            <family val="2"/>
          </rPr>
          <t xml:space="preserve">: 2 times per year (for </t>
        </r>
        <r>
          <rPr>
            <b/>
            <sz val="8"/>
            <color indexed="81"/>
            <rFont val="Tahoma"/>
            <family val="2"/>
          </rPr>
          <t>Canadian Mortgages</t>
        </r>
        <r>
          <rPr>
            <sz val="8"/>
            <color indexed="81"/>
            <rFont val="Tahoma"/>
            <family val="2"/>
          </rPr>
          <t xml:space="preserve">)
</t>
        </r>
        <r>
          <rPr>
            <b/>
            <sz val="8"/>
            <color indexed="81"/>
            <rFont val="Tahoma"/>
            <family val="2"/>
          </rPr>
          <t>NOTE:</t>
        </r>
        <r>
          <rPr>
            <sz val="8"/>
            <color indexed="81"/>
            <rFont val="Tahoma"/>
            <family val="2"/>
          </rPr>
          <t xml:space="preserve"> This calculator does not work for all types of mortgages and loans. The compound period is limited to </t>
        </r>
        <r>
          <rPr>
            <i/>
            <sz val="8"/>
            <color indexed="81"/>
            <rFont val="Tahoma"/>
            <family val="2"/>
          </rPr>
          <t>monthly</t>
        </r>
        <r>
          <rPr>
            <sz val="8"/>
            <color indexed="81"/>
            <rFont val="Tahoma"/>
            <family val="2"/>
          </rPr>
          <t xml:space="preserve"> and </t>
        </r>
        <r>
          <rPr>
            <i/>
            <sz val="8"/>
            <color indexed="81"/>
            <rFont val="Tahoma"/>
            <family val="2"/>
          </rPr>
          <t>semi-annually</t>
        </r>
        <r>
          <rPr>
            <sz val="8"/>
            <color indexed="81"/>
            <rFont val="Tahoma"/>
            <family val="2"/>
          </rPr>
          <t xml:space="preserve"> so that the user does not mistakenly choose a combination of compound period and payment frequency that would result in negative amortization. For example, a so-called "simple interest mortgage" uses a daily compounding period, BUT the interest is accrued in a separate account to avoid negative amortization and that is not how this spreadsheet is set up (you would need to use our "Simple Interest Loan" calculator, instead).</t>
        </r>
      </text>
    </comment>
    <comment ref="C8" authorId="0" shapeId="0" xr:uid="{00000000-0006-0000-0400-000006000000}">
      <text>
        <r>
          <rPr>
            <b/>
            <sz val="8"/>
            <color indexed="81"/>
            <rFont val="Tahoma"/>
            <family val="2"/>
          </rPr>
          <t>Payment Frequency:</t>
        </r>
        <r>
          <rPr>
            <sz val="8"/>
            <color indexed="81"/>
            <rFont val="Tahoma"/>
            <family val="2"/>
          </rPr>
          <t xml:space="preserve">
This is used to determine the number of </t>
        </r>
        <r>
          <rPr>
            <b/>
            <sz val="8"/>
            <color indexed="81"/>
            <rFont val="Tahoma"/>
            <family val="2"/>
          </rPr>
          <t>payments per year</t>
        </r>
        <r>
          <rPr>
            <sz val="8"/>
            <color indexed="81"/>
            <rFont val="Tahoma"/>
            <family val="2"/>
          </rPr>
          <t xml:space="preserve">.
Monthly: 12 times per year
Semi-Monthly: 24 times per year (2 times per month)
Bi-Weekly: 26 times per year (once every two weeks)
Weekly: 52 times per year (once a week)
Acc (Accelerated) Bi-Weekly: 26 times per year, </t>
        </r>
        <r>
          <rPr>
            <sz val="8"/>
            <color indexed="81"/>
            <rFont val="Tahoma"/>
            <family val="2"/>
          </rPr>
          <t>including a predefined extra payment. An Accelerated Bi-Weekly payment is 1/2 the normal Monthly payment.</t>
        </r>
        <r>
          <rPr>
            <sz val="8"/>
            <color indexed="81"/>
            <rFont val="Tahoma"/>
            <family val="2"/>
          </rPr>
          <t xml:space="preserve">
Acc (Accelerated) Weekly: 52 times per yea</t>
        </r>
        <r>
          <rPr>
            <sz val="8"/>
            <color indexed="81"/>
            <rFont val="Tahoma"/>
            <family val="2"/>
          </rPr>
          <t xml:space="preserve">r, including a predefined extra payment. An Accelerated Weekly payment is </t>
        </r>
        <r>
          <rPr>
            <sz val="8"/>
            <color indexed="81"/>
            <rFont val="Tahoma"/>
            <family val="2"/>
          </rPr>
          <t xml:space="preserve">1/4 the normal Monthly payment.
</t>
        </r>
        <r>
          <rPr>
            <b/>
            <sz val="8"/>
            <color indexed="81"/>
            <rFont val="Tahoma"/>
            <family val="2"/>
          </rPr>
          <t>Accelerated Bi-Weekly / Weekly</t>
        </r>
        <r>
          <rPr>
            <sz val="8"/>
            <color indexed="81"/>
            <rFont val="Tahoma"/>
            <family val="2"/>
          </rPr>
          <t xml:space="preserve">: Typical accelerated bi-weekly payment plans are basically just a way of making extra payments convenient. The effect is that over the course of a year, your total </t>
        </r>
        <r>
          <rPr>
            <b/>
            <sz val="8"/>
            <color indexed="81"/>
            <rFont val="Tahoma"/>
            <family val="2"/>
          </rPr>
          <t>extra payments</t>
        </r>
        <r>
          <rPr>
            <sz val="8"/>
            <color indexed="81"/>
            <rFont val="Tahoma"/>
            <family val="2"/>
          </rPr>
          <t xml:space="preserve"> end up equaling one normal monthly payment.</t>
        </r>
      </text>
    </comment>
    <comment ref="C9" authorId="2" shapeId="0" xr:uid="{00000000-0006-0000-0400-000007000000}">
      <text>
        <r>
          <rPr>
            <b/>
            <sz val="8"/>
            <color indexed="81"/>
            <rFont val="Tahoma"/>
            <family val="2"/>
          </rPr>
          <t>Payment:</t>
        </r>
        <r>
          <rPr>
            <sz val="8"/>
            <color indexed="81"/>
            <rFont val="Tahoma"/>
            <family val="2"/>
          </rPr>
          <t xml:space="preserve">
This is the regular </t>
        </r>
        <r>
          <rPr>
            <b/>
            <sz val="8"/>
            <color indexed="81"/>
            <rFont val="Tahoma"/>
            <family val="2"/>
          </rPr>
          <t>principal+interest</t>
        </r>
        <r>
          <rPr>
            <sz val="8"/>
            <color indexed="81"/>
            <rFont val="Tahoma"/>
            <family val="2"/>
          </rPr>
          <t xml:space="preserve"> payment due each pay period. For variable rate mortgages, it is the payment for the initial fixed-rate portion of the ARM. This </t>
        </r>
        <r>
          <rPr>
            <b/>
            <sz val="8"/>
            <color indexed="81"/>
            <rFont val="Tahoma"/>
            <family val="2"/>
          </rPr>
          <t>does not include extra payments</t>
        </r>
        <r>
          <rPr>
            <sz val="8"/>
            <color indexed="81"/>
            <rFont val="Tahoma"/>
            <family val="2"/>
          </rPr>
          <t>, unless the "Acc Bi-Weekly" or "Acc Weekly" option is chosen for the Payment Frequency. In that case, see the comments in the Payment Frequency and Extra Payment fields.</t>
        </r>
      </text>
    </comment>
  </commentList>
</comments>
</file>

<file path=xl/sharedStrings.xml><?xml version="1.0" encoding="utf-8"?>
<sst xmlns="http://schemas.openxmlformats.org/spreadsheetml/2006/main" count="328" uniqueCount="238">
  <si>
    <t xml:space="preserve">Mortgage Loan Evaluation </t>
  </si>
  <si>
    <t>Two Years Average Income</t>
  </si>
  <si>
    <t>Monthly Income</t>
  </si>
  <si>
    <t>Sale Price</t>
  </si>
  <si>
    <t>Loan Amount</t>
  </si>
  <si>
    <t>Home Mortgage Calculator</t>
  </si>
  <si>
    <t>Mortgage Information</t>
  </si>
  <si>
    <t>Annual Interest Rate</t>
  </si>
  <si>
    <r>
      <t>Term Length</t>
    </r>
    <r>
      <rPr>
        <sz val="10"/>
        <rFont val="Tahoma"/>
        <family val="2"/>
      </rPr>
      <t xml:space="preserve"> (in Years)</t>
    </r>
  </si>
  <si>
    <t>First Payment Date</t>
  </si>
  <si>
    <t>Compound Period</t>
  </si>
  <si>
    <t>Monthly</t>
  </si>
  <si>
    <t>Payment Frequency</t>
  </si>
  <si>
    <t>[42]</t>
  </si>
  <si>
    <t>Payment</t>
  </si>
  <si>
    <t>Year</t>
  </si>
  <si>
    <t>Payment (P&amp;I)</t>
  </si>
  <si>
    <t>Property Taxes</t>
  </si>
  <si>
    <t xml:space="preserve">Hazard Insurance </t>
  </si>
  <si>
    <t>PMI</t>
  </si>
  <si>
    <t>Total Payment</t>
  </si>
  <si>
    <t>Principal and Interest</t>
  </si>
  <si>
    <t>Income</t>
  </si>
  <si>
    <t>Expenses</t>
  </si>
  <si>
    <t>Car Payment</t>
  </si>
  <si>
    <t>Closing Cost</t>
  </si>
  <si>
    <t>Money Needed to Close the Loan</t>
  </si>
  <si>
    <t>Upfront PMI</t>
  </si>
  <si>
    <t>Money in the Bank</t>
  </si>
  <si>
    <t>Money Over / Shot</t>
  </si>
  <si>
    <t>Current Address</t>
  </si>
  <si>
    <t>Home Phone</t>
  </si>
  <si>
    <t>Work Phone</t>
  </si>
  <si>
    <t>Social Secuurity No.</t>
  </si>
  <si>
    <t>Date of Birth</t>
  </si>
  <si>
    <t>Cell Phone</t>
  </si>
  <si>
    <t>Position</t>
  </si>
  <si>
    <t>Property Address</t>
  </si>
  <si>
    <t>Down Payment</t>
  </si>
  <si>
    <t>FannieMae Form 1084 - Cash Flow Analysis and Self-Employed Income Calculator</t>
  </si>
  <si>
    <t>Summary</t>
  </si>
  <si>
    <t>Borrower</t>
  </si>
  <si>
    <t>1040 Total</t>
  </si>
  <si>
    <t>Partnership, S Corporation, and Corporation Totals</t>
  </si>
  <si>
    <t>Grand Total - Yearly</t>
  </si>
  <si>
    <t>Grand Total - Monthly</t>
  </si>
  <si>
    <t>Form 1040 - Individual Income Tax Return</t>
  </si>
  <si>
    <t>Total Income</t>
  </si>
  <si>
    <t>Wages, salaries considered elsewhere</t>
  </si>
  <si>
    <t>W2</t>
  </si>
  <si>
    <t>Tax-Exempt Interest Income</t>
  </si>
  <si>
    <t>8b</t>
  </si>
  <si>
    <t>State and Local Tax Refunds</t>
  </si>
  <si>
    <t>Nonrecurring Alimony Received</t>
  </si>
  <si>
    <t>Negate Schedule D (Income) Loss</t>
  </si>
  <si>
    <t>Pension and/or IRA Distributions</t>
  </si>
  <si>
    <t>15 &amp; 16</t>
  </si>
  <si>
    <t>Negate Schedule E (Income) Loss</t>
  </si>
  <si>
    <t>Nonrecurring Unemployment Compensation</t>
  </si>
  <si>
    <t>Social Security Benefit</t>
  </si>
  <si>
    <t>Nonrecurring Other (Income) Loss</t>
  </si>
  <si>
    <t>Other</t>
  </si>
  <si>
    <t>Form 1040 Total</t>
  </si>
  <si>
    <t>Form 2106 - Employee Business Expenses</t>
  </si>
  <si>
    <t>Total Expenses</t>
  </si>
  <si>
    <t>Depreciation</t>
  </si>
  <si>
    <t>22 &amp; 28</t>
  </si>
  <si>
    <t>Form 2106 Total</t>
  </si>
  <si>
    <t>Schedule B - Interest and Dividend Income</t>
  </si>
  <si>
    <t>Nonrecurring Interest Income</t>
  </si>
  <si>
    <t>Nonrecurring Dividend Income</t>
  </si>
  <si>
    <t>Schedule B Total</t>
  </si>
  <si>
    <t>Schedule C - Profit or Loss from Business: Sole Proprietorship</t>
  </si>
  <si>
    <t>Nonrecurring Other (Income) Loss/Expenses</t>
  </si>
  <si>
    <t>Depletion</t>
  </si>
  <si>
    <t>Meals and Entertainment Exclusion</t>
  </si>
  <si>
    <t>24c</t>
  </si>
  <si>
    <t>Business Use of Home</t>
  </si>
  <si>
    <t>Amortization/Casualty Loss</t>
  </si>
  <si>
    <t>Part V</t>
  </si>
  <si>
    <t>Schedule C Total</t>
  </si>
  <si>
    <t>Schedule D - Capital Gains and Losses</t>
  </si>
  <si>
    <t>Recurring Capital Gains/(Loss)</t>
  </si>
  <si>
    <t>7 &amp; 16</t>
  </si>
  <si>
    <t>Schedule D Total</t>
  </si>
  <si>
    <t>Form 4797 - Sales of Business Property</t>
  </si>
  <si>
    <t>11 &amp; 12</t>
  </si>
  <si>
    <t>Form 4797 Total</t>
  </si>
  <si>
    <t>Form 6252 - Installment Sale Income</t>
  </si>
  <si>
    <t>Principal Payments Received</t>
  </si>
  <si>
    <t>Form 6252 Total</t>
  </si>
  <si>
    <t>Schedule E - Supplemental Income and Loss</t>
  </si>
  <si>
    <t>Gross Rents and Royalties Receivedd</t>
  </si>
  <si>
    <t>3 &amp; 4</t>
  </si>
  <si>
    <t>Total Expenses Before Depreciation</t>
  </si>
  <si>
    <t>Amortization/Casualty Loss/Non-Recurring Expenses</t>
  </si>
  <si>
    <t>Insurance</t>
  </si>
  <si>
    <t>29a</t>
  </si>
  <si>
    <t>Mortgage Interest</t>
  </si>
  <si>
    <t>29b</t>
  </si>
  <si>
    <t>Taxes included in PITI Payment</t>
  </si>
  <si>
    <t>(Only if using the property's full PITI payment in qualifying ratios)</t>
  </si>
  <si>
    <t>Schedule E Total</t>
  </si>
  <si>
    <t>Schedule F - Profit or Loss from Farming</t>
  </si>
  <si>
    <t>Non-Tax Portion Ongoing Coop and CCC Payments</t>
  </si>
  <si>
    <t>5, 6, 7 &amp; 8</t>
  </si>
  <si>
    <t>Amortization/Casualty Loss/Depletion</t>
  </si>
  <si>
    <t>Schedule F Total</t>
  </si>
  <si>
    <t>Consider K-1 Income only if the borrower can document ownership and access to income, the business has adequate liquidity to support</t>
  </si>
  <si>
    <t>withdrawal, and the business has positive sales and earnings trends</t>
  </si>
  <si>
    <t>Form 1065 - Partnership Schedule K-1</t>
  </si>
  <si>
    <t>Ordinary Income (Loss)</t>
  </si>
  <si>
    <t>Net Income (Loss)</t>
  </si>
  <si>
    <t>2 &amp; 3</t>
  </si>
  <si>
    <t>Guarenteed Payments to Partner</t>
  </si>
  <si>
    <t>Form 1065 Total</t>
  </si>
  <si>
    <t>Form 1120s - S Corporation Schedule K-1</t>
  </si>
  <si>
    <t>Form 1120s Total</t>
  </si>
  <si>
    <t>The following sources of income may be considered for qualification provided (1) the borrower can document ownership and access to income,</t>
  </si>
  <si>
    <t>(2) the business has adequate liquidity to support withdrawal of earnings, and (3) the business has positive sales and earnings trends.</t>
  </si>
  <si>
    <t>Form 1065 - Partnership</t>
  </si>
  <si>
    <t>Passthrough (Income) Loss from Other Partnerships</t>
  </si>
  <si>
    <t>16c</t>
  </si>
  <si>
    <t>Mortgage or Notes Payable in Less than 1 Year</t>
  </si>
  <si>
    <t>M-1, line 4b</t>
  </si>
  <si>
    <t>Subtotal</t>
  </si>
  <si>
    <t>47a</t>
  </si>
  <si>
    <t>Percent of Partnership Ownership</t>
  </si>
  <si>
    <t>Partnership Total</t>
  </si>
  <si>
    <t>Form 1120s - S Corporation</t>
  </si>
  <si>
    <t>14c</t>
  </si>
  <si>
    <t>M-1, 3b</t>
  </si>
  <si>
    <t>55a</t>
  </si>
  <si>
    <t>Percent of S Corporation Ownership</t>
  </si>
  <si>
    <t>S Corporation Total</t>
  </si>
  <si>
    <t>Form 1120 - Regular Corporation</t>
  </si>
  <si>
    <t>Taxable Income</t>
  </si>
  <si>
    <t>Total Tax</t>
  </si>
  <si>
    <t>Nonrecurring (Gains) Losses</t>
  </si>
  <si>
    <t>21b</t>
  </si>
  <si>
    <t>Net Operating Loss and Special Deductions</t>
  </si>
  <si>
    <t>29c</t>
  </si>
  <si>
    <t>M-1, 5c</t>
  </si>
  <si>
    <t>67a</t>
  </si>
  <si>
    <t>Percent of Regular Corporation Ownership</t>
  </si>
  <si>
    <t>Regular Corporation Subtotal</t>
  </si>
  <si>
    <t>Less Dividends Paid to Borrower</t>
  </si>
  <si>
    <t>Schd B, Line 6</t>
  </si>
  <si>
    <t>Regular Corporation Total</t>
  </si>
  <si>
    <t>Instructions</t>
  </si>
  <si>
    <t>Enter the borrowers name at the top of the sheet</t>
  </si>
  <si>
    <t>enter the two years to be considered (unless we only need one per DU)</t>
  </si>
  <si>
    <t>begin filling out all of the orange cells</t>
  </si>
  <si>
    <t>The bolded heading of each section explains where to look in the federal tax return</t>
  </si>
  <si>
    <t>The number (or letter) in Column D explains which line item to use from that section</t>
  </si>
  <si>
    <t>Enter the number exactly as it appears on the return. Enter negatives as negatives, and positives as positives</t>
  </si>
  <si>
    <t>if the borrower does not have one or more of the forms listed in this worksheet, ignore the cells for that form</t>
  </si>
  <si>
    <t>After completing the form, the figure in Row 6 (Grand Total) is the yearly income to be used.</t>
  </si>
  <si>
    <t>The figure in row 7 is the monthly income</t>
  </si>
  <si>
    <t>Current Year Income</t>
  </si>
  <si>
    <t>Minimum CC Payments</t>
  </si>
  <si>
    <t xml:space="preserve">Propose Loan Payment </t>
  </si>
  <si>
    <t>Total Payments</t>
  </si>
  <si>
    <t>Borrower Information</t>
  </si>
  <si>
    <t>Co-Borrower Information</t>
  </si>
  <si>
    <t>Assessed Value</t>
  </si>
  <si>
    <t>Purchase Price</t>
  </si>
  <si>
    <t>Rate</t>
  </si>
  <si>
    <t>Years</t>
  </si>
  <si>
    <t>Current Front End Ratio (PITI of New Mortgage)</t>
  </si>
  <si>
    <t>Current Back End Ratio (PITI &amp; All Other Expenses)</t>
  </si>
  <si>
    <t>Loan Type</t>
  </si>
  <si>
    <t>Last Year AGI</t>
  </si>
  <si>
    <t>Previous Year AGI</t>
  </si>
  <si>
    <t>Conventional</t>
  </si>
  <si>
    <t>MORTGAGE</t>
  </si>
  <si>
    <t>QUALIFICATION</t>
  </si>
  <si>
    <t>WORKSHEET</t>
  </si>
  <si>
    <t>INCOME</t>
  </si>
  <si>
    <t>ANNUAL</t>
  </si>
  <si>
    <t>MONTHLY</t>
  </si>
  <si>
    <r>
      <rPr>
        <i/>
        <sz val="6"/>
        <color theme="0"/>
        <rFont val="Calibri"/>
        <family val="1"/>
        <scheme val="minor"/>
      </rPr>
      <t xml:space="preserve">
</t>
    </r>
    <r>
      <rPr>
        <i/>
        <sz val="12"/>
        <color theme="0"/>
        <rFont val="Calibri"/>
        <family val="2"/>
        <scheme val="minor"/>
      </rPr>
      <t xml:space="preserve">The first qualifying number (LEFT) calculates your maximum monthly payment, assuming you have no long-term debt.  It is computed by multiplying your total income by your </t>
    </r>
    <r>
      <rPr>
        <b/>
        <i/>
        <sz val="11"/>
        <color theme="0"/>
        <rFont val="Cambria"/>
        <family val="2"/>
        <scheme val="major"/>
      </rPr>
      <t>Housing Cost Ratio</t>
    </r>
    <r>
      <rPr>
        <i/>
        <sz val="12"/>
        <color theme="0"/>
        <rFont val="Calibri"/>
        <family val="2"/>
        <scheme val="minor"/>
      </rPr>
      <t xml:space="preserve"> and dividing the result by 12.</t>
    </r>
  </si>
  <si>
    <t>Salary or wages</t>
  </si>
  <si>
    <t>Other salary or wages</t>
  </si>
  <si>
    <t>Rental income</t>
  </si>
  <si>
    <t>Investment income</t>
  </si>
  <si>
    <t>Additional income</t>
  </si>
  <si>
    <t>Total</t>
  </si>
  <si>
    <t>First qualifying number</t>
  </si>
  <si>
    <t xml:space="preserve">Housing Cost Ratio </t>
  </si>
  <si>
    <t>LONG-TERM DEBTS</t>
  </si>
  <si>
    <r>
      <rPr>
        <i/>
        <sz val="6"/>
        <color theme="0"/>
        <rFont val="Calibri"/>
        <family val="1"/>
        <scheme val="minor"/>
      </rPr>
      <t xml:space="preserve">
</t>
    </r>
    <r>
      <rPr>
        <i/>
        <sz val="12"/>
        <color theme="0"/>
        <rFont val="Calibri"/>
        <family val="2"/>
        <scheme val="minor"/>
      </rPr>
      <t xml:space="preserve">The second qualifying number takes into account your monthly debt payments, applying your </t>
    </r>
    <r>
      <rPr>
        <b/>
        <i/>
        <sz val="11"/>
        <color theme="0"/>
        <rFont val="Cambria"/>
        <family val="2"/>
        <scheme val="major"/>
      </rPr>
      <t>Total Debt Service Ratio</t>
    </r>
    <r>
      <rPr>
        <i/>
        <sz val="12"/>
        <color theme="0"/>
        <rFont val="Calibri"/>
        <family val="2"/>
        <scheme val="minor"/>
      </rPr>
      <t>.  Mortgage companies usually qualify you for monthly payments that are no higher than the lesser of the two results.</t>
    </r>
  </si>
  <si>
    <t>Car loan payments</t>
  </si>
  <si>
    <t>Credit card payments</t>
  </si>
  <si>
    <t>Other loan payment</t>
  </si>
  <si>
    <t>Second Qualifying Number</t>
  </si>
  <si>
    <t xml:space="preserve">Total debt service ratio </t>
  </si>
  <si>
    <t>You may qualify for monthly payments of</t>
  </si>
  <si>
    <t xml:space="preserve">Estimated monthly escrow payment </t>
  </si>
  <si>
    <t xml:space="preserve">Homeowner's insurance, if applicable </t>
  </si>
  <si>
    <t xml:space="preserve">Homeowner's dues and other fees, if any </t>
  </si>
  <si>
    <t xml:space="preserve">Annual interest rate (e.g., 7.125) </t>
  </si>
  <si>
    <t xml:space="preserve">Duration of loan (in years) </t>
  </si>
  <si>
    <t xml:space="preserve">Monthly principal + interest payment </t>
  </si>
  <si>
    <t>Maximum loan amount</t>
  </si>
  <si>
    <r>
      <rPr>
        <b/>
        <sz val="12"/>
        <color theme="1" tint="4.9989318521683403E-2"/>
        <rFont val="Calibri"/>
        <family val="1"/>
        <scheme val="minor"/>
      </rPr>
      <t>Important:</t>
    </r>
    <r>
      <rPr>
        <sz val="12"/>
        <color theme="1" tint="0.34998626667073579"/>
        <rFont val="Calibri"/>
        <family val="1"/>
        <scheme val="minor"/>
      </rPr>
      <t xml:space="preserve"> </t>
    </r>
    <r>
      <rPr>
        <sz val="11"/>
        <color theme="1"/>
        <rFont val="Calibri"/>
        <family val="2"/>
        <scheme val="minor"/>
      </rPr>
      <t xml:space="preserve">This worksheet provides a rough estimate for conventional, fixed-term mortgages. Loan terms vary depending on type of mortgage and lender policies. Consult a professional lender for exact data.
</t>
    </r>
  </si>
  <si>
    <t>Student Loan Payments</t>
  </si>
  <si>
    <t>Other Loans</t>
  </si>
  <si>
    <t>Student loan payment</t>
  </si>
  <si>
    <t>W2 Payroll Calculations</t>
  </si>
  <si>
    <t>Total Hours Per Pay Perod</t>
  </si>
  <si>
    <t>Per Hour Rate</t>
  </si>
  <si>
    <t xml:space="preserve">Wages Per Pay Check </t>
  </si>
  <si>
    <t>Pay Per Week</t>
  </si>
  <si>
    <t>Bi-Weekly Employee</t>
  </si>
  <si>
    <t>Weekly Employee</t>
  </si>
  <si>
    <t>Bi-weekly Pay</t>
  </si>
  <si>
    <t>Semi-Montly Employee</t>
  </si>
  <si>
    <t>Salary Employee</t>
  </si>
  <si>
    <t>Total Salary</t>
  </si>
  <si>
    <t>Weekly</t>
  </si>
  <si>
    <t>Bi-Weekly</t>
  </si>
  <si>
    <t>Semi-Monthly</t>
  </si>
  <si>
    <t>Yearly Income</t>
  </si>
  <si>
    <t>Program</t>
  </si>
  <si>
    <t>Minmum Credit Score</t>
  </si>
  <si>
    <t>Front End DTI Ratio</t>
  </si>
  <si>
    <t>Back End DTI Ratio</t>
  </si>
  <si>
    <t>FHA</t>
  </si>
  <si>
    <t>N/A</t>
  </si>
  <si>
    <t>700+</t>
  </si>
  <si>
    <t>FHA Notes</t>
  </si>
  <si>
    <t>Email Address</t>
  </si>
  <si>
    <t>Years on the Job</t>
  </si>
  <si>
    <r>
      <t xml:space="preserve">&gt; Upfornt PMI will be added to the loan amount
              </t>
    </r>
    <r>
      <rPr>
        <b/>
        <sz val="11"/>
        <color theme="1"/>
        <rFont val="Calibri"/>
        <family val="2"/>
        <scheme val="minor"/>
      </rPr>
      <t>Conventional Notes</t>
    </r>
    <r>
      <rPr>
        <sz val="11"/>
        <color theme="1"/>
        <rFont val="Calibri"/>
        <family val="2"/>
        <scheme val="minor"/>
      </rPr>
      <t xml:space="preserve"> 
&gt;</t>
    </r>
  </si>
  <si>
    <t>&gt; 
&gt;
&gt;</t>
  </si>
  <si>
    <t>Notes:</t>
  </si>
  <si>
    <t>SRG Rebate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</si>
</sst>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quot;$&quot;#,##0.00_);[Red]\(&quot;$&quot;#,##0.00\)"/>
    <numFmt numFmtId="44" formatCode="_(&quot;$&quot;* #,##0.00_);_(&quot;$&quot;* \(#,##0.00\);_(&quot;$&quot;* &quot;-&quot;??_);_(@_)"/>
    <numFmt numFmtId="164" formatCode="&quot;$&quot;#,##0.00"/>
    <numFmt numFmtId="165" formatCode="_(&quot;$&quot;* #,##0_);_(&quot;$&quot;* \(#,##0\);_(&quot;$&quot;* &quot;-&quot;??_);_(@_)"/>
    <numFmt numFmtId="166" formatCode="[&lt;=9999999]###\-####;\(###\)\ ###\-####"/>
    <numFmt numFmtId="167" formatCode="000\-00\-0000"/>
    <numFmt numFmtId="168" formatCode="##&quot;/&quot;##&quot;/&quot;####"/>
  </numFmts>
  <fonts count="51" x14ac:knownFonts="1">
    <font>
      <sz val="11"/>
      <color theme="1"/>
      <name val="Calibri"/>
      <family val="2"/>
      <scheme val="minor"/>
    </font>
    <font>
      <b/>
      <sz val="18"/>
      <color indexed="8"/>
      <name val="Calibri"/>
      <family val="2"/>
    </font>
    <font>
      <sz val="12"/>
      <color indexed="8"/>
      <name val="Calibri"/>
      <family val="2"/>
    </font>
    <font>
      <b/>
      <sz val="12"/>
      <color indexed="8"/>
      <name val="Calibri"/>
      <family val="2"/>
    </font>
    <font>
      <sz val="10"/>
      <name val="Tahoma"/>
      <family val="2"/>
    </font>
    <font>
      <b/>
      <sz val="18"/>
      <name val="Arial"/>
      <family val="2"/>
    </font>
    <font>
      <b/>
      <sz val="12"/>
      <color indexed="9"/>
      <name val="Arial"/>
      <family val="2"/>
    </font>
    <font>
      <b/>
      <sz val="10"/>
      <color indexed="9"/>
      <name val="Arial"/>
      <family val="2"/>
    </font>
    <font>
      <sz val="12"/>
      <name val="Tahoma"/>
      <family val="2"/>
    </font>
    <font>
      <sz val="10"/>
      <name val="Arial"/>
      <family val="2"/>
    </font>
    <font>
      <sz val="8"/>
      <name val="Tahoma"/>
      <family val="2"/>
    </font>
    <font>
      <sz val="10"/>
      <color indexed="47"/>
      <name val="Tahoma"/>
      <family val="2"/>
    </font>
    <font>
      <b/>
      <sz val="12"/>
      <name val="Tahoma"/>
      <family val="2"/>
    </font>
    <font>
      <sz val="8"/>
      <color indexed="81"/>
      <name val="Tahoma"/>
      <family val="2"/>
    </font>
    <font>
      <b/>
      <sz val="8"/>
      <color indexed="81"/>
      <name val="Tahoma"/>
      <family val="2"/>
    </font>
    <font>
      <i/>
      <sz val="8"/>
      <color indexed="81"/>
      <name val="Tahoma"/>
      <family val="2"/>
    </font>
    <font>
      <sz val="11"/>
      <color indexed="62"/>
      <name val="Calibri"/>
      <family val="2"/>
    </font>
    <font>
      <b/>
      <sz val="11"/>
      <color indexed="52"/>
      <name val="Calibri"/>
      <family val="2"/>
    </font>
    <font>
      <sz val="8"/>
      <name val="Calibri"/>
      <family val="2"/>
    </font>
    <font>
      <b/>
      <sz val="7"/>
      <color indexed="8"/>
      <name val="Calibri"/>
      <family val="2"/>
    </font>
    <font>
      <sz val="7"/>
      <color indexed="8"/>
      <name val="Calibri"/>
      <family val="2"/>
    </font>
    <font>
      <b/>
      <sz val="7"/>
      <color indexed="9"/>
      <name val="Calibri"/>
      <family val="2"/>
    </font>
    <font>
      <b/>
      <sz val="7"/>
      <name val="Calibri"/>
      <family val="2"/>
    </font>
    <font>
      <b/>
      <sz val="7"/>
      <color indexed="52"/>
      <name val="Calibri"/>
      <family val="2"/>
    </font>
    <font>
      <sz val="7"/>
      <color indexed="62"/>
      <name val="Calibri"/>
      <family val="2"/>
    </font>
    <font>
      <sz val="7"/>
      <color indexed="9"/>
      <name val="Calibri"/>
      <family val="2"/>
    </font>
    <font>
      <sz val="11"/>
      <color theme="0"/>
      <name val="Calibri"/>
      <family val="2"/>
      <scheme val="minor"/>
    </font>
    <font>
      <b/>
      <sz val="12"/>
      <color theme="1"/>
      <name val="Calibri"/>
      <family val="2"/>
      <scheme val="minor"/>
    </font>
    <font>
      <sz val="11"/>
      <color theme="1"/>
      <name val="Cambria"/>
      <family val="1"/>
      <scheme val="major"/>
    </font>
    <font>
      <sz val="11"/>
      <color rgb="FF000000"/>
      <name val="Cambria"/>
      <family val="1"/>
      <scheme val="major"/>
    </font>
    <font>
      <sz val="12"/>
      <color theme="1" tint="0.34998626667073579"/>
      <name val="Calibri"/>
      <family val="2"/>
      <scheme val="minor"/>
    </font>
    <font>
      <b/>
      <sz val="42"/>
      <color theme="1" tint="4.9989318521683403E-2"/>
      <name val="Calibri"/>
      <family val="1"/>
      <scheme val="minor"/>
    </font>
    <font>
      <b/>
      <sz val="42"/>
      <color theme="4"/>
      <name val="Calibri"/>
      <family val="1"/>
      <scheme val="minor"/>
    </font>
    <font>
      <b/>
      <sz val="13"/>
      <color theme="1" tint="4.9989318521683403E-2"/>
      <name val="Cambria"/>
      <family val="2"/>
      <scheme val="major"/>
    </font>
    <font>
      <i/>
      <sz val="12"/>
      <color theme="0"/>
      <name val="Calibri"/>
      <family val="2"/>
      <scheme val="minor"/>
    </font>
    <font>
      <i/>
      <sz val="6"/>
      <color theme="0"/>
      <name val="Calibri"/>
      <family val="1"/>
      <scheme val="minor"/>
    </font>
    <font>
      <b/>
      <i/>
      <sz val="11"/>
      <color theme="0"/>
      <name val="Cambria"/>
      <family val="2"/>
      <scheme val="major"/>
    </font>
    <font>
      <sz val="10"/>
      <color theme="6" tint="-0.24994659260841701"/>
      <name val="Calibri"/>
      <family val="2"/>
      <scheme val="minor"/>
    </font>
    <font>
      <sz val="12"/>
      <color theme="4"/>
      <name val="Calibri"/>
      <family val="1"/>
      <scheme val="minor"/>
    </font>
    <font>
      <b/>
      <i/>
      <sz val="15"/>
      <color theme="0"/>
      <name val="Cambria"/>
      <family val="2"/>
      <scheme val="major"/>
    </font>
    <font>
      <i/>
      <sz val="12"/>
      <color theme="0"/>
      <name val="Calibri"/>
      <family val="1"/>
      <scheme val="minor"/>
    </font>
    <font>
      <sz val="12"/>
      <color theme="4"/>
      <name val="Calibri"/>
      <family val="2"/>
      <scheme val="minor"/>
    </font>
    <font>
      <sz val="12"/>
      <color theme="1" tint="0.34998626667073579"/>
      <name val="Calibri"/>
      <family val="1"/>
      <scheme val="minor"/>
    </font>
    <font>
      <b/>
      <sz val="12"/>
      <color theme="1" tint="4.9989318521683403E-2"/>
      <name val="Calibri"/>
      <family val="1"/>
      <scheme val="minor"/>
    </font>
    <font>
      <sz val="14"/>
      <color theme="1"/>
      <name val="Calibri"/>
      <family val="2"/>
      <scheme val="minor"/>
    </font>
    <font>
      <sz val="22"/>
      <color theme="1"/>
      <name val="Calibri"/>
      <family val="2"/>
      <scheme val="minor"/>
    </font>
    <font>
      <b/>
      <sz val="14"/>
      <color theme="1"/>
      <name val="Calibri"/>
      <family val="2"/>
      <scheme val="minor"/>
    </font>
    <font>
      <b/>
      <sz val="11"/>
      <color theme="1"/>
      <name val="Calibri"/>
      <family val="2"/>
      <scheme val="minor"/>
    </font>
    <font>
      <b/>
      <sz val="11"/>
      <color theme="0"/>
      <name val="Calibri"/>
      <family val="2"/>
      <scheme val="minor"/>
    </font>
    <font>
      <strike/>
      <sz val="11"/>
      <color theme="1"/>
      <name val="Calibri"/>
      <family val="2"/>
      <scheme val="minor"/>
    </font>
    <font>
      <b/>
      <strike/>
      <sz val="12"/>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22"/>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theme="9"/>
      </patternFill>
    </fill>
    <fill>
      <patternFill patternType="solid">
        <fgColor theme="6" tint="0.39994506668294322"/>
        <bgColor indexed="64"/>
      </patternFill>
    </fill>
    <fill>
      <patternFill patternType="solid">
        <fgColor theme="6" tint="0.79998168889431442"/>
        <bgColor indexed="64"/>
      </patternFill>
    </fill>
    <fill>
      <patternFill patternType="solid">
        <fgColor theme="3" tint="0.59996337778862885"/>
        <bgColor indexed="64"/>
      </patternFill>
    </fill>
    <fill>
      <patternFill patternType="solid">
        <fgColor theme="4"/>
        <bgColor indexed="64"/>
      </patternFill>
    </fill>
    <fill>
      <patternFill patternType="solid">
        <fgColor theme="4" tint="0.3999450666829432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59996337778862885"/>
        <bgColor indexed="64"/>
      </patternFill>
    </fill>
    <fill>
      <patternFill patternType="solid">
        <fgColor rgb="FFC0000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right/>
      <top/>
      <bottom style="medium">
        <color indexed="60"/>
      </bottom>
      <diagonal/>
    </border>
    <border>
      <left/>
      <right/>
      <top/>
      <bottom style="medium">
        <color indexed="5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thin">
        <color indexed="64"/>
      </left>
      <right style="thin">
        <color indexed="64"/>
      </right>
      <top style="double">
        <color indexed="64"/>
      </top>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theme="1" tint="4.9989318521683403E-2"/>
      </top>
      <bottom style="thin">
        <color theme="0" tint="-0.34998626667073579"/>
      </bottom>
      <diagonal/>
    </border>
    <border>
      <left/>
      <right/>
      <top style="thin">
        <color theme="0" tint="-0.34998626667073579"/>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diagonal/>
    </border>
    <border>
      <left/>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7">
    <xf numFmtId="0" fontId="0" fillId="0" borderId="0"/>
    <xf numFmtId="0" fontId="26" fillId="9" borderId="0" applyNumberFormat="0" applyBorder="0" applyAlignment="0" applyProtection="0"/>
    <xf numFmtId="0" fontId="17" fillId="3" borderId="1" applyNumberFormat="0" applyAlignment="0" applyProtection="0"/>
    <xf numFmtId="44" fontId="9" fillId="0" borderId="0" applyFont="0" applyFill="0" applyBorder="0" applyAlignment="0" applyProtection="0"/>
    <xf numFmtId="0" fontId="16" fillId="2" borderId="1" applyNumberFormat="0" applyAlignment="0" applyProtection="0"/>
    <xf numFmtId="0" fontId="4" fillId="0" borderId="0"/>
    <xf numFmtId="9" fontId="9" fillId="0" borderId="0" applyFont="0" applyFill="0" applyBorder="0" applyAlignment="0" applyProtection="0"/>
    <xf numFmtId="0" fontId="30" fillId="0" borderId="0">
      <alignment vertical="center"/>
    </xf>
    <xf numFmtId="0" fontId="31" fillId="0" borderId="0" applyNumberFormat="0" applyFill="0" applyBorder="0" applyAlignment="0" applyProtection="0"/>
    <xf numFmtId="0" fontId="33" fillId="0" borderId="0" applyNumberFormat="0" applyFill="0" applyAlignment="0" applyProtection="0"/>
    <xf numFmtId="0" fontId="34" fillId="13" borderId="0" applyNumberFormat="0" applyBorder="0" applyProtection="0">
      <alignment horizontal="left" vertical="top" wrapText="1" indent="1"/>
    </xf>
    <xf numFmtId="164" fontId="37" fillId="0" borderId="0" applyFont="0" applyFill="0" applyBorder="0" applyProtection="0">
      <alignment horizontal="right" vertical="center"/>
    </xf>
    <xf numFmtId="0" fontId="39" fillId="14" borderId="0" applyNumberFormat="0" applyBorder="0" applyProtection="0">
      <alignment horizontal="left" vertical="center" indent="1"/>
    </xf>
    <xf numFmtId="2" fontId="39" fillId="14" borderId="0" applyBorder="0" applyProtection="0">
      <alignment horizontal="right" vertical="center" indent="1"/>
    </xf>
    <xf numFmtId="0" fontId="33" fillId="0" borderId="0" applyNumberFormat="0" applyFill="0" applyBorder="0" applyAlignment="0" applyProtection="0">
      <alignment vertical="center"/>
    </xf>
    <xf numFmtId="0" fontId="30" fillId="0" borderId="0" applyNumberFormat="0" applyFont="0" applyFill="0" applyBorder="0" applyProtection="0">
      <alignment horizontal="right" vertical="center" indent="1"/>
    </xf>
    <xf numFmtId="0" fontId="30" fillId="0" borderId="27" applyNumberFormat="0" applyFont="0" applyFill="0" applyProtection="0">
      <alignment horizontal="right" vertical="center"/>
    </xf>
  </cellStyleXfs>
  <cellXfs count="231">
    <xf numFmtId="0" fontId="0" fillId="0" borderId="0" xfId="0"/>
    <xf numFmtId="0" fontId="5" fillId="4" borderId="2" xfId="5" applyFont="1" applyFill="1" applyBorder="1" applyAlignment="1">
      <alignment horizontal="left" vertical="center"/>
    </xf>
    <xf numFmtId="0" fontId="4" fillId="4" borderId="2" xfId="5" applyFill="1" applyBorder="1"/>
    <xf numFmtId="0" fontId="4" fillId="0" borderId="0" xfId="5"/>
    <xf numFmtId="0" fontId="4" fillId="5" borderId="0" xfId="5" applyFill="1"/>
    <xf numFmtId="0" fontId="6" fillId="6" borderId="3" xfId="5" applyFont="1" applyFill="1" applyBorder="1" applyAlignment="1">
      <alignment horizontal="left" vertical="center" indent="1"/>
    </xf>
    <xf numFmtId="0" fontId="7" fillId="6" borderId="3" xfId="5" applyFont="1" applyFill="1" applyBorder="1" applyAlignment="1">
      <alignment horizontal="left" vertical="center" indent="1"/>
    </xf>
    <xf numFmtId="0" fontId="8" fillId="5" borderId="0" xfId="5" applyFont="1" applyFill="1" applyAlignment="1">
      <alignment horizontal="right" indent="1"/>
    </xf>
    <xf numFmtId="0" fontId="4" fillId="5" borderId="0" xfId="5" applyFill="1" applyAlignment="1">
      <alignment horizontal="right" indent="1"/>
    </xf>
    <xf numFmtId="0" fontId="11" fillId="5" borderId="0" xfId="5" applyFont="1" applyFill="1"/>
    <xf numFmtId="0" fontId="12" fillId="5" borderId="0" xfId="5" applyFont="1" applyFill="1" applyAlignment="1">
      <alignment horizontal="right" indent="1"/>
    </xf>
    <xf numFmtId="8" fontId="12" fillId="8" borderId="5" xfId="5" applyNumberFormat="1" applyFont="1" applyFill="1" applyBorder="1"/>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right"/>
    </xf>
    <xf numFmtId="44" fontId="20" fillId="0" borderId="0" xfId="0" applyNumberFormat="1" applyFont="1" applyAlignment="1">
      <alignment horizontal="left"/>
    </xf>
    <xf numFmtId="0" fontId="21" fillId="9" borderId="0" xfId="1" applyFont="1" applyAlignment="1">
      <alignment horizontal="left"/>
    </xf>
    <xf numFmtId="44" fontId="23" fillId="3" borderId="1" xfId="2" applyNumberFormat="1" applyFont="1" applyAlignment="1">
      <alignment horizontal="left"/>
    </xf>
    <xf numFmtId="44" fontId="23" fillId="3" borderId="17" xfId="2" applyNumberFormat="1" applyFont="1" applyBorder="1" applyAlignment="1">
      <alignment horizontal="left"/>
    </xf>
    <xf numFmtId="44" fontId="22" fillId="3" borderId="17" xfId="2" applyNumberFormat="1" applyFont="1" applyBorder="1" applyAlignment="1">
      <alignment horizontal="left"/>
    </xf>
    <xf numFmtId="44" fontId="22" fillId="3" borderId="1" xfId="2" applyNumberFormat="1" applyFont="1" applyAlignment="1">
      <alignment horizontal="left"/>
    </xf>
    <xf numFmtId="0" fontId="24" fillId="2" borderId="1" xfId="4" applyFont="1" applyAlignment="1" applyProtection="1">
      <alignment horizontal="left"/>
      <protection locked="0"/>
    </xf>
    <xf numFmtId="44" fontId="19" fillId="0" borderId="0" xfId="0" applyNumberFormat="1" applyFont="1" applyAlignment="1">
      <alignment horizontal="left"/>
    </xf>
    <xf numFmtId="0" fontId="25" fillId="9" borderId="0" xfId="1" applyFont="1" applyAlignment="1">
      <alignment horizontal="left"/>
    </xf>
    <xf numFmtId="0" fontId="21" fillId="9" borderId="0" xfId="1" applyFont="1" applyAlignment="1">
      <alignment horizontal="right"/>
    </xf>
    <xf numFmtId="44" fontId="25" fillId="9" borderId="0" xfId="1" applyNumberFormat="1" applyFont="1" applyAlignment="1">
      <alignment horizontal="left"/>
    </xf>
    <xf numFmtId="44" fontId="24" fillId="2" borderId="1" xfId="4" applyNumberFormat="1" applyFont="1" applyAlignment="1" applyProtection="1">
      <alignment horizontal="left"/>
      <protection locked="0"/>
    </xf>
    <xf numFmtId="39" fontId="24" fillId="2" borderId="1" xfId="4" applyNumberFormat="1" applyFont="1" applyAlignment="1" applyProtection="1">
      <alignment horizontal="left"/>
      <protection locked="0"/>
    </xf>
    <xf numFmtId="164" fontId="0" fillId="0" borderId="0" xfId="0" applyNumberFormat="1"/>
    <xf numFmtId="165" fontId="8" fillId="0" borderId="4" xfId="3" applyNumberFormat="1" applyFont="1" applyBorder="1" applyAlignment="1">
      <alignment horizontal="right"/>
    </xf>
    <xf numFmtId="10" fontId="8" fillId="0" borderId="5" xfId="6" applyNumberFormat="1" applyFont="1" applyBorder="1" applyAlignment="1">
      <alignment horizontal="right"/>
    </xf>
    <xf numFmtId="0" fontId="8" fillId="0" borderId="5" xfId="5" applyFont="1" applyBorder="1" applyAlignment="1">
      <alignment horizontal="right"/>
    </xf>
    <xf numFmtId="14" fontId="4" fillId="0" borderId="5" xfId="5" applyNumberFormat="1" applyBorder="1" applyAlignment="1">
      <alignment horizontal="right" indent="1"/>
    </xf>
    <xf numFmtId="14" fontId="10" fillId="7" borderId="5" xfId="5" applyNumberFormat="1" applyFont="1" applyFill="1" applyBorder="1" applyAlignment="1">
      <alignment horizontal="right" indent="1"/>
    </xf>
    <xf numFmtId="14" fontId="10" fillId="0" borderId="5" xfId="5" applyNumberFormat="1" applyFont="1" applyBorder="1" applyAlignment="1">
      <alignment horizontal="right" indent="1"/>
    </xf>
    <xf numFmtId="10" fontId="0" fillId="0" borderId="0" xfId="0" applyNumberFormat="1"/>
    <xf numFmtId="4" fontId="0" fillId="0" borderId="0" xfId="0" applyNumberFormat="1"/>
    <xf numFmtId="164" fontId="28" fillId="0" borderId="0" xfId="0" applyNumberFormat="1" applyFont="1" applyAlignment="1">
      <alignment horizontal="left"/>
    </xf>
    <xf numFmtId="0" fontId="29" fillId="0" borderId="0" xfId="0" applyFont="1" applyAlignment="1">
      <alignment horizontal="left"/>
    </xf>
    <xf numFmtId="0" fontId="28" fillId="0" borderId="0" xfId="0" applyFont="1" applyAlignment="1">
      <alignment horizontal="left"/>
    </xf>
    <xf numFmtId="0" fontId="30" fillId="0" borderId="0" xfId="7">
      <alignment vertical="center"/>
    </xf>
    <xf numFmtId="0" fontId="31" fillId="0" borderId="0" xfId="8" applyAlignment="1">
      <alignment vertical="center"/>
    </xf>
    <xf numFmtId="0" fontId="32" fillId="0" borderId="0" xfId="8" applyFont="1"/>
    <xf numFmtId="0" fontId="31" fillId="0" borderId="0" xfId="8"/>
    <xf numFmtId="0" fontId="33" fillId="0" borderId="0" xfId="9" applyAlignment="1">
      <alignment vertical="center"/>
    </xf>
    <xf numFmtId="0" fontId="33" fillId="0" borderId="0" xfId="9" applyAlignment="1">
      <alignment horizontal="right" vertical="center"/>
    </xf>
    <xf numFmtId="164" fontId="38" fillId="0" borderId="0" xfId="11" applyFont="1" applyProtection="1">
      <alignment horizontal="right" vertical="center"/>
      <protection locked="0"/>
    </xf>
    <xf numFmtId="164" fontId="0" fillId="0" borderId="0" xfId="11" applyFont="1">
      <alignment horizontal="right" vertical="center"/>
    </xf>
    <xf numFmtId="0" fontId="39" fillId="14" borderId="0" xfId="12">
      <alignment horizontal="left" vertical="center" indent="1"/>
    </xf>
    <xf numFmtId="2" fontId="39" fillId="14" borderId="0" xfId="13">
      <alignment horizontal="right" vertical="center" indent="1"/>
    </xf>
    <xf numFmtId="0" fontId="33" fillId="0" borderId="0" xfId="14">
      <alignment vertical="center"/>
    </xf>
    <xf numFmtId="164" fontId="33" fillId="0" borderId="0" xfId="11" applyFont="1">
      <alignment horizontal="right" vertical="center"/>
    </xf>
    <xf numFmtId="2" fontId="39" fillId="14" borderId="0" xfId="13" applyProtection="1">
      <alignment horizontal="right" vertical="center" indent="1"/>
      <protection locked="0"/>
    </xf>
    <xf numFmtId="0" fontId="33" fillId="0" borderId="0" xfId="15" applyFont="1">
      <alignment horizontal="right" vertical="center" indent="1"/>
    </xf>
    <xf numFmtId="164" fontId="33" fillId="0" borderId="26" xfId="11" applyFont="1" applyBorder="1">
      <alignment horizontal="right" vertical="center"/>
    </xf>
    <xf numFmtId="0" fontId="0" fillId="0" borderId="0" xfId="15" applyFont="1">
      <alignment horizontal="right" vertical="center" indent="1"/>
    </xf>
    <xf numFmtId="164" fontId="41" fillId="0" borderId="27" xfId="16" applyNumberFormat="1" applyFont="1" applyProtection="1">
      <alignment horizontal="right" vertical="center"/>
      <protection locked="0"/>
    </xf>
    <xf numFmtId="0" fontId="41" fillId="0" borderId="27" xfId="16" applyFont="1" applyProtection="1">
      <alignment horizontal="right" vertical="center"/>
      <protection locked="0"/>
    </xf>
    <xf numFmtId="164" fontId="0" fillId="0" borderId="27" xfId="11" applyFont="1" applyBorder="1">
      <alignment horizontal="right" vertical="center"/>
    </xf>
    <xf numFmtId="164" fontId="38" fillId="0" borderId="0" xfId="11" applyFont="1">
      <alignment horizontal="right" vertical="center"/>
    </xf>
    <xf numFmtId="164" fontId="41" fillId="0" borderId="27" xfId="16" applyNumberFormat="1" applyFont="1">
      <alignment horizontal="right" vertical="center"/>
    </xf>
    <xf numFmtId="0" fontId="44" fillId="0" borderId="0" xfId="0" applyFont="1"/>
    <xf numFmtId="0" fontId="44" fillId="11" borderId="6" xfId="0" applyFont="1" applyFill="1" applyBorder="1"/>
    <xf numFmtId="164" fontId="44" fillId="11" borderId="6" xfId="0" applyNumberFormat="1" applyFont="1" applyFill="1" applyBorder="1"/>
    <xf numFmtId="164" fontId="44" fillId="11" borderId="6" xfId="0" applyNumberFormat="1" applyFont="1" applyFill="1" applyBorder="1" applyAlignment="1"/>
    <xf numFmtId="164" fontId="44" fillId="17" borderId="6" xfId="0" applyNumberFormat="1" applyFont="1" applyFill="1" applyBorder="1" applyProtection="1">
      <protection locked="0"/>
    </xf>
    <xf numFmtId="0" fontId="44" fillId="11" borderId="6" xfId="0" applyFont="1" applyFill="1" applyBorder="1" applyAlignment="1" applyProtection="1">
      <alignment horizontal="center"/>
    </xf>
    <xf numFmtId="0" fontId="44" fillId="17" borderId="6" xfId="0" applyFont="1" applyFill="1" applyBorder="1" applyAlignment="1" applyProtection="1">
      <alignment horizontal="center"/>
      <protection locked="0"/>
    </xf>
    <xf numFmtId="0" fontId="44" fillId="17" borderId="6" xfId="0" applyFont="1" applyFill="1" applyBorder="1" applyProtection="1">
      <protection locked="0"/>
    </xf>
    <xf numFmtId="0" fontId="0" fillId="12" borderId="0" xfId="0" applyFill="1"/>
    <xf numFmtId="0" fontId="0" fillId="0" borderId="0" xfId="0" applyBorder="1"/>
    <xf numFmtId="0" fontId="0" fillId="12" borderId="0" xfId="0" applyFill="1" applyBorder="1"/>
    <xf numFmtId="0" fontId="34" fillId="13" borderId="0" xfId="10">
      <alignment horizontal="left" vertical="top" wrapText="1" indent="1"/>
    </xf>
    <xf numFmtId="0" fontId="30" fillId="0" borderId="0" xfId="7" applyAlignment="1">
      <alignment horizontal="center" vertical="center"/>
    </xf>
    <xf numFmtId="0" fontId="40" fillId="13" borderId="0" xfId="10" applyFont="1">
      <alignment horizontal="left" vertical="top" wrapText="1" indent="1"/>
    </xf>
    <xf numFmtId="0" fontId="42" fillId="0" borderId="0" xfId="7" applyFont="1" applyAlignment="1">
      <alignment horizontal="left" vertical="center" wrapText="1"/>
    </xf>
    <xf numFmtId="0" fontId="30" fillId="0" borderId="0" xfId="7" applyAlignment="1">
      <alignment horizontal="left" vertical="center" wrapText="1"/>
    </xf>
    <xf numFmtId="0" fontId="20" fillId="0" borderId="0" xfId="0" applyFont="1"/>
    <xf numFmtId="49" fontId="22" fillId="2" borderId="0" xfId="4" applyNumberFormat="1" applyFont="1" applyBorder="1" applyAlignment="1" applyProtection="1">
      <alignment horizontal="left"/>
      <protection locked="0"/>
    </xf>
    <xf numFmtId="0" fontId="46" fillId="16" borderId="6" xfId="0" applyFont="1" applyFill="1" applyBorder="1" applyAlignment="1">
      <alignment horizontal="center"/>
    </xf>
    <xf numFmtId="164" fontId="46" fillId="16" borderId="6" xfId="0" applyNumberFormat="1" applyFont="1" applyFill="1" applyBorder="1" applyAlignment="1">
      <alignment horizontal="right"/>
    </xf>
    <xf numFmtId="164" fontId="46" fillId="16" borderId="12" xfId="0" applyNumberFormat="1" applyFont="1" applyFill="1" applyBorder="1" applyAlignment="1">
      <alignment horizontal="right"/>
    </xf>
    <xf numFmtId="164" fontId="46" fillId="16" borderId="16" xfId="0" applyNumberFormat="1" applyFont="1" applyFill="1" applyBorder="1" applyAlignment="1">
      <alignment horizontal="right"/>
    </xf>
    <xf numFmtId="164" fontId="46" fillId="16" borderId="13" xfId="0" applyNumberFormat="1" applyFont="1" applyFill="1" applyBorder="1" applyAlignment="1">
      <alignment horizontal="right"/>
    </xf>
    <xf numFmtId="0" fontId="45" fillId="15" borderId="0" xfId="0" applyFont="1" applyFill="1" applyAlignment="1">
      <alignment horizontal="center"/>
    </xf>
    <xf numFmtId="0" fontId="44" fillId="11" borderId="12" xfId="0" applyFont="1" applyFill="1" applyBorder="1" applyAlignment="1">
      <alignment horizontal="center"/>
    </xf>
    <xf numFmtId="0" fontId="44" fillId="11" borderId="16" xfId="0" applyFont="1" applyFill="1" applyBorder="1" applyAlignment="1">
      <alignment horizontal="center"/>
    </xf>
    <xf numFmtId="0" fontId="44" fillId="11" borderId="13" xfId="0" applyFont="1" applyFill="1" applyBorder="1" applyAlignment="1">
      <alignment horizontal="center"/>
    </xf>
    <xf numFmtId="0" fontId="46" fillId="11" borderId="6" xfId="0" applyFont="1" applyFill="1" applyBorder="1" applyAlignment="1">
      <alignment horizontal="center"/>
    </xf>
    <xf numFmtId="0" fontId="46" fillId="18" borderId="12" xfId="0" applyFont="1" applyFill="1" applyBorder="1" applyAlignment="1">
      <alignment horizontal="center"/>
    </xf>
    <xf numFmtId="0" fontId="46" fillId="18" borderId="16" xfId="0" applyFont="1" applyFill="1" applyBorder="1" applyAlignment="1">
      <alignment horizontal="center"/>
    </xf>
    <xf numFmtId="0" fontId="46" fillId="18" borderId="13" xfId="0" applyFont="1" applyFill="1" applyBorder="1" applyAlignment="1">
      <alignment horizontal="center"/>
    </xf>
    <xf numFmtId="0" fontId="44" fillId="18" borderId="16" xfId="0" applyFont="1" applyFill="1" applyBorder="1" applyAlignment="1">
      <alignment horizontal="center"/>
    </xf>
    <xf numFmtId="0" fontId="1" fillId="12" borderId="28" xfId="0" applyFont="1" applyFill="1" applyBorder="1" applyAlignment="1" applyProtection="1">
      <alignment horizontal="center"/>
    </xf>
    <xf numFmtId="0" fontId="0" fillId="12" borderId="0" xfId="0" applyFill="1" applyProtection="1"/>
    <xf numFmtId="0" fontId="1" fillId="11" borderId="29" xfId="0" applyFont="1" applyFill="1" applyBorder="1" applyAlignment="1" applyProtection="1">
      <alignment horizontal="center"/>
    </xf>
    <xf numFmtId="0" fontId="1" fillId="11" borderId="22" xfId="0" applyFont="1" applyFill="1" applyBorder="1" applyAlignment="1" applyProtection="1">
      <alignment horizontal="center"/>
    </xf>
    <xf numFmtId="0" fontId="3" fillId="11" borderId="32" xfId="0" applyFont="1" applyFill="1" applyBorder="1" applyAlignment="1" applyProtection="1">
      <alignment horizontal="center"/>
    </xf>
    <xf numFmtId="0" fontId="3" fillId="11" borderId="6" xfId="0" applyFont="1" applyFill="1" applyBorder="1" applyAlignment="1" applyProtection="1">
      <alignment horizontal="center"/>
    </xf>
    <xf numFmtId="0" fontId="3" fillId="11" borderId="12" xfId="0" applyFont="1" applyFill="1" applyBorder="1" applyAlignment="1" applyProtection="1">
      <alignment horizontal="center"/>
    </xf>
    <xf numFmtId="0" fontId="3" fillId="11" borderId="16" xfId="0" applyFont="1" applyFill="1" applyBorder="1" applyAlignment="1" applyProtection="1">
      <alignment horizontal="center"/>
    </xf>
    <xf numFmtId="0" fontId="3" fillId="11" borderId="33" xfId="0" applyFont="1" applyFill="1" applyBorder="1" applyAlignment="1" applyProtection="1">
      <alignment horizontal="center"/>
    </xf>
    <xf numFmtId="0" fontId="1" fillId="10" borderId="34" xfId="0" applyFont="1" applyFill="1" applyBorder="1" applyAlignment="1" applyProtection="1">
      <alignment horizontal="center"/>
    </xf>
    <xf numFmtId="0" fontId="1" fillId="10" borderId="13" xfId="0" applyFont="1" applyFill="1" applyBorder="1" applyAlignment="1" applyProtection="1">
      <alignment horizontal="center"/>
    </xf>
    <xf numFmtId="0" fontId="3" fillId="10" borderId="32" xfId="0" applyFont="1" applyFill="1" applyBorder="1" applyAlignment="1" applyProtection="1">
      <alignment horizontal="center"/>
    </xf>
    <xf numFmtId="0" fontId="3" fillId="10" borderId="6" xfId="0" applyFont="1" applyFill="1" applyBorder="1" applyAlignment="1" applyProtection="1">
      <alignment horizontal="center"/>
    </xf>
    <xf numFmtId="0" fontId="3" fillId="11" borderId="35" xfId="0" applyFont="1" applyFill="1" applyBorder="1" applyAlignment="1" applyProtection="1">
      <alignment horizontal="center"/>
    </xf>
    <xf numFmtId="0" fontId="3" fillId="11" borderId="38" xfId="0" applyFont="1" applyFill="1" applyBorder="1" applyAlignment="1" applyProtection="1">
      <alignment horizontal="center"/>
    </xf>
    <xf numFmtId="0" fontId="3" fillId="11" borderId="9" xfId="0" applyFont="1" applyFill="1" applyBorder="1" applyAlignment="1" applyProtection="1">
      <alignment horizontal="center"/>
    </xf>
    <xf numFmtId="10" fontId="3" fillId="11" borderId="10" xfId="0" applyNumberFormat="1" applyFont="1" applyFill="1" applyBorder="1" applyAlignment="1" applyProtection="1">
      <alignment horizontal="right"/>
    </xf>
    <xf numFmtId="10" fontId="3" fillId="11" borderId="11" xfId="0" applyNumberFormat="1" applyFont="1" applyFill="1" applyBorder="1" applyAlignment="1" applyProtection="1">
      <alignment horizontal="right"/>
    </xf>
    <xf numFmtId="164" fontId="3" fillId="11" borderId="35" xfId="0" applyNumberFormat="1" applyFont="1" applyFill="1" applyBorder="1" applyProtection="1"/>
    <xf numFmtId="164" fontId="3" fillId="11" borderId="7" xfId="0" applyNumberFormat="1" applyFont="1" applyFill="1" applyBorder="1" applyProtection="1"/>
    <xf numFmtId="164" fontId="3" fillId="11" borderId="24" xfId="0" applyNumberFormat="1" applyFont="1" applyFill="1" applyBorder="1" applyAlignment="1" applyProtection="1">
      <alignment horizontal="right"/>
    </xf>
    <xf numFmtId="164" fontId="3" fillId="11" borderId="25" xfId="0" applyNumberFormat="1" applyFont="1" applyFill="1" applyBorder="1" applyAlignment="1" applyProtection="1">
      <alignment horizontal="right"/>
    </xf>
    <xf numFmtId="164" fontId="3" fillId="11" borderId="39" xfId="0" applyNumberFormat="1" applyFont="1" applyFill="1" applyBorder="1" applyProtection="1"/>
    <xf numFmtId="0" fontId="3" fillId="11" borderId="6" xfId="0" applyFont="1" applyFill="1" applyBorder="1" applyAlignment="1" applyProtection="1">
      <alignment horizontal="center"/>
    </xf>
    <xf numFmtId="4" fontId="3" fillId="11" borderId="32" xfId="0" applyNumberFormat="1" applyFont="1" applyFill="1" applyBorder="1" applyProtection="1"/>
    <xf numFmtId="4" fontId="3" fillId="11" borderId="6" xfId="0" applyNumberFormat="1" applyFont="1" applyFill="1" applyBorder="1" applyAlignment="1" applyProtection="1">
      <alignment horizontal="center"/>
    </xf>
    <xf numFmtId="0" fontId="3" fillId="11" borderId="13" xfId="0" applyFont="1" applyFill="1" applyBorder="1" applyAlignment="1" applyProtection="1">
      <alignment horizontal="center"/>
    </xf>
    <xf numFmtId="164" fontId="3" fillId="11" borderId="37" xfId="0" applyNumberFormat="1" applyFont="1" applyFill="1" applyBorder="1" applyAlignment="1" applyProtection="1">
      <alignment horizontal="right"/>
    </xf>
    <xf numFmtId="4" fontId="3" fillId="11" borderId="32" xfId="0" applyNumberFormat="1" applyFont="1" applyFill="1" applyBorder="1" applyAlignment="1" applyProtection="1">
      <alignment horizontal="center"/>
    </xf>
    <xf numFmtId="164" fontId="3" fillId="11" borderId="40" xfId="0" applyNumberFormat="1" applyFont="1" applyFill="1" applyBorder="1" applyAlignment="1" applyProtection="1">
      <alignment horizontal="right"/>
    </xf>
    <xf numFmtId="4" fontId="3" fillId="11" borderId="8" xfId="0" applyNumberFormat="1" applyFont="1" applyFill="1" applyBorder="1" applyAlignment="1" applyProtection="1">
      <alignment horizontal="center"/>
    </xf>
    <xf numFmtId="0" fontId="3" fillId="11" borderId="41" xfId="0" applyFont="1" applyFill="1" applyBorder="1" applyAlignment="1" applyProtection="1">
      <alignment horizontal="center"/>
    </xf>
    <xf numFmtId="0" fontId="3" fillId="11" borderId="11" xfId="0" applyFont="1" applyFill="1" applyBorder="1" applyAlignment="1" applyProtection="1">
      <alignment horizontal="center"/>
    </xf>
    <xf numFmtId="0" fontId="3" fillId="11" borderId="29" xfId="0" applyFont="1" applyFill="1" applyBorder="1" applyAlignment="1" applyProtection="1">
      <alignment horizontal="center"/>
    </xf>
    <xf numFmtId="0" fontId="3" fillId="11" borderId="22" xfId="0" applyFont="1" applyFill="1" applyBorder="1" applyAlignment="1" applyProtection="1">
      <alignment horizontal="center"/>
    </xf>
    <xf numFmtId="164" fontId="3" fillId="11" borderId="23" xfId="0" applyNumberFormat="1" applyFont="1" applyFill="1" applyBorder="1" applyProtection="1"/>
    <xf numFmtId="164" fontId="3" fillId="11" borderId="43" xfId="0" applyNumberFormat="1" applyFont="1" applyFill="1" applyBorder="1" applyAlignment="1" applyProtection="1">
      <alignment horizontal="right"/>
    </xf>
    <xf numFmtId="0" fontId="0" fillId="11" borderId="32" xfId="0" applyFill="1" applyBorder="1" applyAlignment="1" applyProtection="1">
      <alignment horizontal="center"/>
    </xf>
    <xf numFmtId="0" fontId="0" fillId="11" borderId="6" xfId="0" applyFill="1" applyBorder="1" applyAlignment="1" applyProtection="1">
      <alignment horizontal="center"/>
    </xf>
    <xf numFmtId="0" fontId="47" fillId="0" borderId="44" xfId="0" applyFont="1" applyBorder="1" applyAlignment="1" applyProtection="1">
      <alignment horizontal="center"/>
    </xf>
    <xf numFmtId="0" fontId="0" fillId="0" borderId="0" xfId="0" applyBorder="1" applyProtection="1"/>
    <xf numFmtId="0" fontId="0" fillId="0" borderId="45" xfId="0" applyBorder="1" applyProtection="1"/>
    <xf numFmtId="0" fontId="0" fillId="0" borderId="44" xfId="0" applyBorder="1" applyAlignment="1" applyProtection="1">
      <alignment horizontal="left" vertical="top" wrapText="1"/>
    </xf>
    <xf numFmtId="0" fontId="0" fillId="0" borderId="0" xfId="0" applyBorder="1" applyAlignment="1" applyProtection="1">
      <alignment horizontal="left" vertical="top"/>
    </xf>
    <xf numFmtId="0" fontId="0" fillId="0" borderId="45" xfId="0" applyBorder="1" applyAlignment="1" applyProtection="1">
      <alignment horizontal="left" vertical="top"/>
    </xf>
    <xf numFmtId="0" fontId="0" fillId="0" borderId="44" xfId="0" applyBorder="1" applyAlignment="1" applyProtection="1">
      <alignment horizontal="left" vertical="top"/>
    </xf>
    <xf numFmtId="0" fontId="47" fillId="0" borderId="44" xfId="0" applyFont="1" applyBorder="1" applyProtection="1"/>
    <xf numFmtId="0" fontId="0" fillId="12" borderId="0" xfId="0" applyFill="1" applyBorder="1" applyAlignment="1" applyProtection="1">
      <alignment horizontal="center" vertical="top"/>
    </xf>
    <xf numFmtId="0" fontId="0" fillId="12" borderId="0" xfId="0" applyFill="1" applyBorder="1" applyProtection="1"/>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1" fillId="19" borderId="21" xfId="0" applyFont="1" applyFill="1" applyBorder="1" applyAlignment="1" applyProtection="1">
      <alignment horizontal="center"/>
      <protection locked="0"/>
    </xf>
    <xf numFmtId="0" fontId="1" fillId="19" borderId="30" xfId="0" applyFont="1" applyFill="1" applyBorder="1" applyAlignment="1" applyProtection="1">
      <alignment horizontal="center"/>
      <protection locked="0"/>
    </xf>
    <xf numFmtId="0" fontId="1" fillId="19" borderId="31" xfId="0" applyFont="1" applyFill="1" applyBorder="1" applyAlignment="1" applyProtection="1">
      <alignment horizontal="center"/>
      <protection locked="0"/>
    </xf>
    <xf numFmtId="166" fontId="3" fillId="19" borderId="6" xfId="0" applyNumberFormat="1" applyFont="1" applyFill="1" applyBorder="1" applyAlignment="1" applyProtection="1">
      <alignment horizontal="center"/>
      <protection locked="0"/>
    </xf>
    <xf numFmtId="167" fontId="3" fillId="19" borderId="6" xfId="0" applyNumberFormat="1" applyFont="1" applyFill="1" applyBorder="1" applyAlignment="1" applyProtection="1">
      <alignment horizontal="center"/>
      <protection locked="0"/>
    </xf>
    <xf numFmtId="166" fontId="3" fillId="19" borderId="12" xfId="0" applyNumberFormat="1" applyFont="1" applyFill="1" applyBorder="1" applyAlignment="1" applyProtection="1">
      <alignment horizontal="center"/>
      <protection locked="0"/>
    </xf>
    <xf numFmtId="166" fontId="3" fillId="19" borderId="16" xfId="0" applyNumberFormat="1" applyFont="1" applyFill="1" applyBorder="1" applyAlignment="1" applyProtection="1">
      <alignment horizontal="center"/>
      <protection locked="0"/>
    </xf>
    <xf numFmtId="166" fontId="3" fillId="19" borderId="33" xfId="0" applyNumberFormat="1" applyFont="1" applyFill="1" applyBorder="1" applyAlignment="1" applyProtection="1">
      <alignment horizontal="center"/>
      <protection locked="0"/>
    </xf>
    <xf numFmtId="168" fontId="3" fillId="19" borderId="12" xfId="0" applyNumberFormat="1" applyFont="1" applyFill="1" applyBorder="1" applyAlignment="1" applyProtection="1">
      <alignment horizontal="center"/>
      <protection locked="0"/>
    </xf>
    <xf numFmtId="168" fontId="3" fillId="19" borderId="16" xfId="0" applyNumberFormat="1" applyFont="1" applyFill="1" applyBorder="1" applyAlignment="1" applyProtection="1">
      <alignment horizontal="center"/>
      <protection locked="0"/>
    </xf>
    <xf numFmtId="168" fontId="3" fillId="19" borderId="33" xfId="0" applyNumberFormat="1" applyFont="1" applyFill="1" applyBorder="1" applyAlignment="1" applyProtection="1">
      <alignment horizontal="center"/>
      <protection locked="0"/>
    </xf>
    <xf numFmtId="0" fontId="3" fillId="19" borderId="12" xfId="0" applyFont="1" applyFill="1" applyBorder="1" applyAlignment="1" applyProtection="1">
      <alignment horizontal="center"/>
      <protection locked="0"/>
    </xf>
    <xf numFmtId="0" fontId="3" fillId="19" borderId="16" xfId="0" applyFont="1" applyFill="1" applyBorder="1" applyAlignment="1" applyProtection="1">
      <alignment horizontal="center"/>
      <protection locked="0"/>
    </xf>
    <xf numFmtId="0" fontId="3" fillId="19" borderId="33" xfId="0" applyFont="1" applyFill="1" applyBorder="1" applyAlignment="1" applyProtection="1">
      <alignment horizontal="center"/>
      <protection locked="0"/>
    </xf>
    <xf numFmtId="0" fontId="1" fillId="19" borderId="12" xfId="0" applyFont="1" applyFill="1" applyBorder="1" applyAlignment="1" applyProtection="1">
      <alignment horizontal="center"/>
      <protection locked="0"/>
    </xf>
    <xf numFmtId="0" fontId="1" fillId="19" borderId="16" xfId="0" applyFont="1" applyFill="1" applyBorder="1" applyAlignment="1" applyProtection="1">
      <alignment horizontal="center"/>
      <protection locked="0"/>
    </xf>
    <xf numFmtId="0" fontId="1" fillId="19" borderId="33" xfId="0" applyFont="1" applyFill="1" applyBorder="1" applyAlignment="1" applyProtection="1">
      <alignment horizontal="center"/>
      <protection locked="0"/>
    </xf>
    <xf numFmtId="0" fontId="3" fillId="19" borderId="14" xfId="0" applyFont="1" applyFill="1" applyBorder="1" applyAlignment="1" applyProtection="1">
      <alignment horizontal="left"/>
      <protection locked="0"/>
    </xf>
    <xf numFmtId="0" fontId="3" fillId="19" borderId="15" xfId="0" applyFont="1" applyFill="1" applyBorder="1" applyAlignment="1" applyProtection="1">
      <alignment horizontal="left"/>
      <protection locked="0"/>
    </xf>
    <xf numFmtId="0" fontId="3" fillId="19" borderId="36" xfId="0" applyFont="1" applyFill="1" applyBorder="1" applyAlignment="1" applyProtection="1">
      <alignment horizontal="left"/>
      <protection locked="0"/>
    </xf>
    <xf numFmtId="164" fontId="3" fillId="19" borderId="6" xfId="0" applyNumberFormat="1" applyFont="1" applyFill="1" applyBorder="1" applyAlignment="1" applyProtection="1">
      <alignment horizontal="right"/>
      <protection locked="0"/>
    </xf>
    <xf numFmtId="164" fontId="0" fillId="19" borderId="0" xfId="0" applyNumberFormat="1" applyFill="1" applyBorder="1" applyProtection="1">
      <protection locked="0"/>
    </xf>
    <xf numFmtId="4" fontId="3" fillId="19" borderId="6" xfId="0" applyNumberFormat="1" applyFont="1" applyFill="1" applyBorder="1" applyAlignment="1" applyProtection="1">
      <alignment horizontal="center"/>
      <protection locked="0"/>
    </xf>
    <xf numFmtId="0" fontId="0" fillId="20" borderId="0" xfId="0" applyFill="1" applyBorder="1" applyAlignment="1" applyProtection="1">
      <alignment horizontal="center"/>
    </xf>
    <xf numFmtId="10" fontId="3" fillId="19" borderId="9" xfId="0" applyNumberFormat="1" applyFont="1" applyFill="1" applyBorder="1" applyAlignment="1" applyProtection="1">
      <alignment horizontal="center"/>
      <protection locked="0"/>
    </xf>
    <xf numFmtId="164" fontId="3" fillId="19" borderId="12" xfId="0" applyNumberFormat="1" applyFont="1" applyFill="1" applyBorder="1" applyAlignment="1" applyProtection="1">
      <alignment horizontal="right"/>
      <protection locked="0"/>
    </xf>
    <xf numFmtId="164" fontId="3" fillId="11" borderId="20" xfId="0" applyNumberFormat="1" applyFont="1" applyFill="1" applyBorder="1" applyAlignment="1" applyProtection="1">
      <alignment horizontal="right"/>
    </xf>
    <xf numFmtId="0" fontId="3" fillId="11" borderId="53" xfId="0" applyFont="1" applyFill="1" applyBorder="1" applyAlignment="1" applyProtection="1">
      <alignment horizontal="center"/>
    </xf>
    <xf numFmtId="164" fontId="3" fillId="11" borderId="54" xfId="0" applyNumberFormat="1" applyFont="1" applyFill="1" applyBorder="1" applyAlignment="1" applyProtection="1">
      <alignment horizontal="right"/>
    </xf>
    <xf numFmtId="4" fontId="3" fillId="20" borderId="0" xfId="0" applyNumberFormat="1" applyFont="1" applyFill="1" applyBorder="1" applyAlignment="1" applyProtection="1">
      <alignment horizontal="center"/>
    </xf>
    <xf numFmtId="164" fontId="3" fillId="20" borderId="0" xfId="0" applyNumberFormat="1" applyFont="1" applyFill="1" applyBorder="1" applyAlignment="1" applyProtection="1">
      <alignment horizontal="right"/>
    </xf>
    <xf numFmtId="164" fontId="3" fillId="20" borderId="0" xfId="0" applyNumberFormat="1" applyFont="1" applyFill="1" applyBorder="1" applyAlignment="1" applyProtection="1">
      <alignment horizontal="center"/>
    </xf>
    <xf numFmtId="164" fontId="3" fillId="11" borderId="10" xfId="0" applyNumberFormat="1" applyFont="1" applyFill="1" applyBorder="1" applyAlignment="1" applyProtection="1">
      <alignment horizontal="right"/>
    </xf>
    <xf numFmtId="10" fontId="27" fillId="20" borderId="0" xfId="0" applyNumberFormat="1" applyFont="1" applyFill="1" applyBorder="1" applyAlignment="1" applyProtection="1">
      <alignment horizontal="center"/>
    </xf>
    <xf numFmtId="0" fontId="27" fillId="11" borderId="48" xfId="0" applyFont="1" applyFill="1" applyBorder="1" applyAlignment="1" applyProtection="1">
      <alignment horizontal="center"/>
    </xf>
    <xf numFmtId="0" fontId="27" fillId="11" borderId="53" xfId="0" applyFont="1" applyFill="1" applyBorder="1" applyAlignment="1" applyProtection="1">
      <alignment horizontal="center"/>
    </xf>
    <xf numFmtId="10" fontId="27" fillId="11" borderId="58" xfId="0" applyNumberFormat="1" applyFont="1" applyFill="1" applyBorder="1" applyProtection="1"/>
    <xf numFmtId="0" fontId="47" fillId="11" borderId="35" xfId="0" applyFont="1" applyFill="1" applyBorder="1" applyAlignment="1" applyProtection="1">
      <alignment horizontal="center"/>
    </xf>
    <xf numFmtId="0" fontId="47" fillId="11" borderId="7" xfId="0" applyFont="1" applyFill="1" applyBorder="1" applyAlignment="1" applyProtection="1">
      <alignment horizontal="center"/>
    </xf>
    <xf numFmtId="0" fontId="3" fillId="11" borderId="59" xfId="0" applyFont="1" applyFill="1" applyBorder="1" applyAlignment="1" applyProtection="1">
      <alignment horizontal="center"/>
    </xf>
    <xf numFmtId="167" fontId="3" fillId="19" borderId="58" xfId="0" applyNumberFormat="1" applyFont="1" applyFill="1" applyBorder="1" applyAlignment="1" applyProtection="1">
      <alignment horizontal="left"/>
      <protection locked="0"/>
    </xf>
    <xf numFmtId="167" fontId="3" fillId="19" borderId="19" xfId="0" applyNumberFormat="1" applyFont="1" applyFill="1" applyBorder="1" applyAlignment="1" applyProtection="1">
      <alignment horizontal="left"/>
      <protection locked="0"/>
    </xf>
    <xf numFmtId="167" fontId="3" fillId="19" borderId="49" xfId="0" applyNumberFormat="1" applyFont="1" applyFill="1" applyBorder="1" applyAlignment="1" applyProtection="1">
      <alignment horizontal="left"/>
      <protection locked="0"/>
    </xf>
    <xf numFmtId="0" fontId="3" fillId="11" borderId="55" xfId="0" applyFont="1" applyFill="1" applyBorder="1" applyAlignment="1" applyProtection="1">
      <alignment horizontal="center"/>
    </xf>
    <xf numFmtId="0" fontId="3" fillId="11" borderId="56" xfId="0" applyFont="1" applyFill="1" applyBorder="1" applyAlignment="1" applyProtection="1">
      <alignment horizontal="center"/>
    </xf>
    <xf numFmtId="0" fontId="3" fillId="11" borderId="42" xfId="0" applyFont="1" applyFill="1" applyBorder="1" applyAlignment="1" applyProtection="1">
      <alignment horizontal="center"/>
    </xf>
    <xf numFmtId="0" fontId="3" fillId="20" borderId="0" xfId="0" applyFont="1" applyFill="1" applyBorder="1" applyAlignment="1" applyProtection="1">
      <alignment horizontal="center"/>
    </xf>
    <xf numFmtId="0" fontId="0" fillId="11" borderId="59" xfId="0" applyFill="1" applyBorder="1" applyAlignment="1" applyProtection="1">
      <alignment horizontal="center"/>
    </xf>
    <xf numFmtId="0" fontId="0" fillId="11" borderId="52" xfId="0" applyFill="1" applyBorder="1" applyAlignment="1" applyProtection="1">
      <alignment horizontal="center"/>
    </xf>
    <xf numFmtId="164" fontId="3" fillId="19" borderId="60" xfId="0" applyNumberFormat="1" applyFont="1" applyFill="1" applyBorder="1" applyAlignment="1" applyProtection="1">
      <alignment horizontal="right"/>
      <protection locked="0"/>
    </xf>
    <xf numFmtId="164" fontId="3" fillId="19" borderId="18" xfId="0" applyNumberFormat="1" applyFont="1" applyFill="1" applyBorder="1" applyAlignment="1" applyProtection="1">
      <alignment horizontal="right"/>
      <protection locked="0"/>
    </xf>
    <xf numFmtId="164" fontId="3" fillId="11" borderId="18" xfId="0" applyNumberFormat="1" applyFont="1" applyFill="1" applyBorder="1" applyAlignment="1" applyProtection="1">
      <alignment horizontal="right"/>
    </xf>
    <xf numFmtId="164" fontId="3" fillId="19" borderId="50" xfId="0" applyNumberFormat="1" applyFont="1" applyFill="1" applyBorder="1" applyAlignment="1" applyProtection="1">
      <alignment horizontal="center"/>
      <protection locked="0"/>
    </xf>
    <xf numFmtId="164" fontId="3" fillId="19" borderId="51" xfId="0" applyNumberFormat="1" applyFont="1" applyFill="1" applyBorder="1" applyAlignment="1" applyProtection="1">
      <alignment horizontal="center"/>
      <protection locked="0"/>
    </xf>
    <xf numFmtId="0" fontId="3" fillId="19" borderId="7" xfId="0" applyFont="1" applyFill="1" applyBorder="1" applyAlignment="1" applyProtection="1">
      <alignment horizontal="center"/>
      <protection locked="0"/>
    </xf>
    <xf numFmtId="0" fontId="3" fillId="11" borderId="61" xfId="0" applyFont="1" applyFill="1" applyBorder="1" applyAlignment="1" applyProtection="1">
      <alignment horizontal="center"/>
    </xf>
    <xf numFmtId="0" fontId="3" fillId="11" borderId="39" xfId="0" applyFont="1" applyFill="1" applyBorder="1" applyAlignment="1" applyProtection="1">
      <alignment horizontal="center"/>
    </xf>
    <xf numFmtId="0" fontId="3" fillId="20" borderId="0" xfId="0" applyFont="1" applyFill="1" applyBorder="1" applyAlignment="1" applyProtection="1">
      <alignment horizontal="center"/>
    </xf>
    <xf numFmtId="164" fontId="3" fillId="19" borderId="62" xfId="0" applyNumberFormat="1" applyFont="1" applyFill="1" applyBorder="1" applyProtection="1">
      <protection locked="0"/>
    </xf>
    <xf numFmtId="164" fontId="3" fillId="11" borderId="50" xfId="0" applyNumberFormat="1" applyFont="1" applyFill="1" applyBorder="1" applyAlignment="1" applyProtection="1">
      <alignment horizontal="right"/>
    </xf>
    <xf numFmtId="164" fontId="3" fillId="11" borderId="51" xfId="0" applyNumberFormat="1" applyFont="1" applyFill="1" applyBorder="1" applyAlignment="1" applyProtection="1">
      <alignment horizontal="right"/>
    </xf>
    <xf numFmtId="164" fontId="3" fillId="11" borderId="63" xfId="0" applyNumberFormat="1" applyFont="1" applyFill="1" applyBorder="1" applyProtection="1"/>
    <xf numFmtId="0" fontId="2" fillId="20" borderId="0" xfId="0" applyFont="1" applyFill="1" applyBorder="1" applyAlignment="1" applyProtection="1">
      <alignment horizontal="center"/>
    </xf>
    <xf numFmtId="0" fontId="47" fillId="11" borderId="14" xfId="0" applyFont="1" applyFill="1" applyBorder="1" applyAlignment="1" applyProtection="1">
      <alignment horizontal="center"/>
    </xf>
    <xf numFmtId="10" fontId="49" fillId="11" borderId="12" xfId="0" applyNumberFormat="1" applyFont="1" applyFill="1" applyBorder="1" applyProtection="1"/>
    <xf numFmtId="10" fontId="49" fillId="11" borderId="12" xfId="0" applyNumberFormat="1" applyFont="1" applyFill="1" applyBorder="1" applyAlignment="1" applyProtection="1">
      <alignment horizontal="right"/>
    </xf>
    <xf numFmtId="10" fontId="49" fillId="11" borderId="58" xfId="0" applyNumberFormat="1" applyFont="1" applyFill="1" applyBorder="1" applyAlignment="1" applyProtection="1">
      <alignment horizontal="right"/>
    </xf>
    <xf numFmtId="0" fontId="47" fillId="20" borderId="0" xfId="0" applyFont="1" applyFill="1" applyBorder="1" applyAlignment="1" applyProtection="1">
      <alignment horizontal="center"/>
    </xf>
    <xf numFmtId="0" fontId="0" fillId="20" borderId="0" xfId="0" applyFill="1" applyBorder="1" applyProtection="1"/>
    <xf numFmtId="0" fontId="0" fillId="20" borderId="0" xfId="0" applyFill="1" applyBorder="1" applyAlignment="1" applyProtection="1">
      <alignment horizontal="right"/>
    </xf>
    <xf numFmtId="0" fontId="47" fillId="11" borderId="15" xfId="0" applyFont="1" applyFill="1" applyBorder="1" applyAlignment="1" applyProtection="1">
      <alignment horizontal="center"/>
    </xf>
    <xf numFmtId="10" fontId="0" fillId="11" borderId="16" xfId="0" applyNumberFormat="1" applyFill="1" applyBorder="1" applyProtection="1"/>
    <xf numFmtId="10" fontId="0" fillId="11" borderId="16" xfId="0" applyNumberFormat="1" applyFill="1" applyBorder="1" applyAlignment="1" applyProtection="1">
      <alignment horizontal="right"/>
    </xf>
    <xf numFmtId="10" fontId="0" fillId="11" borderId="19" xfId="0" applyNumberFormat="1" applyFill="1" applyBorder="1" applyAlignment="1" applyProtection="1">
      <alignment horizontal="right"/>
    </xf>
    <xf numFmtId="0" fontId="3" fillId="20" borderId="57" xfId="0" applyFont="1" applyFill="1" applyBorder="1" applyAlignment="1" applyProtection="1"/>
    <xf numFmtId="164" fontId="3" fillId="11" borderId="45" xfId="0" applyNumberFormat="1" applyFont="1" applyFill="1" applyBorder="1" applyAlignment="1" applyProtection="1">
      <alignment horizontal="right"/>
    </xf>
    <xf numFmtId="164" fontId="3" fillId="11" borderId="6" xfId="0" applyNumberFormat="1" applyFont="1" applyFill="1" applyBorder="1" applyAlignment="1" applyProtection="1">
      <alignment horizontal="right"/>
    </xf>
    <xf numFmtId="9" fontId="50" fillId="11" borderId="34" xfId="0" applyNumberFormat="1" applyFont="1" applyFill="1" applyBorder="1" applyAlignment="1" applyProtection="1">
      <alignment horizontal="center"/>
    </xf>
    <xf numFmtId="9" fontId="50" fillId="11" borderId="13" xfId="0" applyNumberFormat="1" applyFont="1" applyFill="1" applyBorder="1" applyAlignment="1" applyProtection="1">
      <alignment horizontal="center"/>
    </xf>
    <xf numFmtId="10" fontId="50" fillId="11" borderId="6" xfId="0" applyNumberFormat="1" applyFont="1" applyFill="1" applyBorder="1" applyProtection="1"/>
    <xf numFmtId="0" fontId="48" fillId="21" borderId="0" xfId="0" applyFont="1" applyFill="1" applyBorder="1" applyAlignment="1" applyProtection="1">
      <alignment horizontal="center"/>
    </xf>
    <xf numFmtId="10" fontId="3" fillId="19" borderId="6" xfId="0" applyNumberFormat="1" applyFont="1" applyFill="1" applyBorder="1" applyAlignment="1" applyProtection="1">
      <alignment horizontal="right"/>
      <protection locked="0"/>
    </xf>
    <xf numFmtId="10" fontId="3" fillId="19" borderId="52" xfId="0" applyNumberFormat="1" applyFont="1" applyFill="1" applyBorder="1" applyAlignment="1" applyProtection="1">
      <protection locked="0"/>
    </xf>
  </cellXfs>
  <cellStyles count="17">
    <cellStyle name="Accent6" xfId="1" builtinId="49"/>
    <cellStyle name="Calculation_Form - 1084" xfId="2" xr:uid="{00000000-0005-0000-0000-000001000000}"/>
    <cellStyle name="Currency 2" xfId="3" xr:uid="{00000000-0005-0000-0000-000002000000}"/>
    <cellStyle name="Currency 3" xfId="11" xr:uid="{00000000-0005-0000-0000-000003000000}"/>
    <cellStyle name="Explanation" xfId="10" xr:uid="{00000000-0005-0000-0000-000004000000}"/>
    <cellStyle name="Heading 3 2" xfId="9" xr:uid="{00000000-0005-0000-0000-000005000000}"/>
    <cellStyle name="Input_Form - 1084" xfId="4" xr:uid="{00000000-0005-0000-0000-000006000000}"/>
    <cellStyle name="Normal" xfId="0" builtinId="0"/>
    <cellStyle name="Normal 2" xfId="5" xr:uid="{00000000-0005-0000-0000-000008000000}"/>
    <cellStyle name="Normal 3" xfId="7" xr:uid="{00000000-0005-0000-0000-000009000000}"/>
    <cellStyle name="Percent 2" xfId="6" xr:uid="{00000000-0005-0000-0000-00000A000000}"/>
    <cellStyle name="Qualifing" xfId="14" xr:uid="{00000000-0005-0000-0000-00000B000000}"/>
    <cellStyle name="Ratio Label" xfId="12" xr:uid="{00000000-0005-0000-0000-00000C000000}"/>
    <cellStyle name="Ratio Value" xfId="13" xr:uid="{00000000-0005-0000-0000-00000D000000}"/>
    <cellStyle name="Result Labels" xfId="15" xr:uid="{00000000-0005-0000-0000-00000E000000}"/>
    <cellStyle name="Result Values" xfId="16" xr:uid="{00000000-0005-0000-0000-00000F000000}"/>
    <cellStyle name="Title 2" xfId="8" xr:uid="{00000000-0005-0000-0000-000010000000}"/>
  </cellStyles>
  <dxfs count="12">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protection locked="1" hidden="0"/>
    </dxf>
    <dxf>
      <font>
        <b val="0"/>
        <i val="0"/>
        <strike val="0"/>
        <condense val="0"/>
        <extend val="0"/>
        <outline val="0"/>
        <shadow val="0"/>
        <u val="none"/>
        <vertAlign val="baseline"/>
        <sz val="12"/>
        <color theme="1" tint="0.34998626667073579"/>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protection locked="0" hidden="0"/>
    </dxf>
    <dxf>
      <font>
        <b val="0"/>
        <i val="0"/>
        <strike val="0"/>
        <condense val="0"/>
        <extend val="0"/>
        <outline val="0"/>
        <shadow val="0"/>
        <u val="none"/>
        <vertAlign val="baseline"/>
        <sz val="12"/>
        <color theme="1" tint="0.34998626667073579"/>
        <name val="Calibri"/>
        <scheme val="minor"/>
      </font>
      <fill>
        <patternFill patternType="none">
          <fgColor indexed="64"/>
          <bgColor indexed="65"/>
        </patternFill>
      </fill>
      <border diagonalUp="0" diagonalDown="0" outline="0">
        <left/>
        <right/>
        <top/>
        <bottom/>
      </border>
    </dxf>
    <dxf>
      <font>
        <color theme="1" tint="4.9989318521683403E-2"/>
      </font>
      <fill>
        <patternFill patternType="none">
          <bgColor auto="1"/>
        </patternFill>
      </fill>
      <border diagonalUp="0" diagonalDown="0">
        <left/>
        <right/>
        <top style="thin">
          <color theme="1" tint="4.9989318521683403E-2"/>
        </top>
        <bottom/>
        <vertical/>
        <horizontal/>
      </border>
    </dxf>
    <dxf>
      <font>
        <color theme="1"/>
      </font>
      <border diagonalUp="0" diagonalDown="0">
        <left/>
        <right/>
        <top style="thick">
          <color theme="1"/>
        </top>
        <bottom style="thin">
          <color theme="1"/>
        </bottom>
        <vertical/>
        <horizontal/>
      </border>
    </dxf>
    <dxf>
      <border diagonalUp="0" diagonalDown="0">
        <left/>
        <right/>
        <top/>
        <bottom/>
        <vertical/>
        <horizontal style="thin">
          <color theme="0" tint="-0.34998626667073579"/>
        </horizontal>
      </border>
    </dxf>
  </dxfs>
  <tableStyles count="1" defaultTableStyle="TableStyleMedium9" defaultPivotStyle="PivotStyleLight16">
    <tableStyle name="Custom Table Style" pivot="0" count="3" xr9:uid="{00000000-0011-0000-FFFF-FFFF00000000}">
      <tableStyleElement type="wholeTable" dxfId="11"/>
      <tableStyleElement type="headerRow" dxfId="10"/>
      <tableStyleElement type="totalRow" dxfId="9"/>
    </tableStyle>
  </tableStyles>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oneCell">
    <xdr:from>
      <xdr:col>4</xdr:col>
      <xdr:colOff>161925</xdr:colOff>
      <xdr:row>13</xdr:row>
      <xdr:rowOff>171450</xdr:rowOff>
    </xdr:from>
    <xdr:to>
      <xdr:col>5</xdr:col>
      <xdr:colOff>85725</xdr:colOff>
      <xdr:row>15</xdr:row>
      <xdr:rowOff>104774</xdr:rowOff>
    </xdr:to>
    <xdr:sp macro="" textlink="">
      <xdr:nvSpPr>
        <xdr:cNvPr id="2" name="Pointer1" descr="&quot;&quot;">
          <a:extLst>
            <a:ext uri="{FF2B5EF4-FFF2-40B4-BE49-F238E27FC236}">
              <a16:creationId xmlns:a16="http://schemas.microsoft.com/office/drawing/2014/main" id="{6A635516-2C80-4780-94F7-1C2E08ACC0DB}"/>
            </a:ext>
          </a:extLst>
        </xdr:cNvPr>
        <xdr:cNvSpPr/>
      </xdr:nvSpPr>
      <xdr:spPr>
        <a:xfrm rot="16200000">
          <a:off x="4991101" y="4438649"/>
          <a:ext cx="428624" cy="238125"/>
        </a:xfrm>
        <a:prstGeom prst="triangle">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161925</xdr:colOff>
      <xdr:row>23</xdr:row>
      <xdr:rowOff>171450</xdr:rowOff>
    </xdr:from>
    <xdr:to>
      <xdr:col>5</xdr:col>
      <xdr:colOff>85725</xdr:colOff>
      <xdr:row>25</xdr:row>
      <xdr:rowOff>104774</xdr:rowOff>
    </xdr:to>
    <xdr:sp macro="" textlink="">
      <xdr:nvSpPr>
        <xdr:cNvPr id="3" name="Pointer1" descr="&quot;&quot;">
          <a:extLst>
            <a:ext uri="{FF2B5EF4-FFF2-40B4-BE49-F238E27FC236}">
              <a16:creationId xmlns:a16="http://schemas.microsoft.com/office/drawing/2014/main" id="{6A815AD7-C687-4305-850E-8F2473738A50}"/>
            </a:ext>
          </a:extLst>
        </xdr:cNvPr>
        <xdr:cNvSpPr/>
      </xdr:nvSpPr>
      <xdr:spPr>
        <a:xfrm rot="16200000">
          <a:off x="4991101" y="6915149"/>
          <a:ext cx="428624" cy="238125"/>
        </a:xfrm>
        <a:prstGeom prst="triangle">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xcel%20Templates\Home%20Mortgage%20Calcula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K%20Realty%20Group%20Inc/Lending/Potential%20Clients/Muhammad%20Haris%20Khan/Mortgage%20Loan%20Evaluation_Harris%20Kh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gageCalculator"/>
      <sheetName val="NoExtra"/>
      <sheetName val="Home Mortgage Calculator"/>
    </sheetNames>
    <sheetDataSet>
      <sheetData sheetId="0"/>
      <sheetData sheetId="1">
        <row r="2">
          <cell r="B2" t="str">
            <v>Date</v>
          </cell>
          <cell r="G2" t="str">
            <v>Balance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Qualification Worksheet"/>
      <sheetName val="Self-Employed Income"/>
      <sheetName val="Payroll Calculations"/>
      <sheetName val="MortgageCalculator"/>
      <sheetName val="How to use"/>
      <sheetName val="Sheet2"/>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come" displayName="Income" ref="B7:D13" totalsRowCount="1">
  <autoFilter ref="B7:D12" xr:uid="{00000000-0009-0000-0100-000001000000}">
    <filterColumn colId="0" hiddenButton="1"/>
    <filterColumn colId="1" hiddenButton="1"/>
    <filterColumn colId="2" hiddenButton="1"/>
  </autoFilter>
  <tableColumns count="3">
    <tableColumn id="1" xr3:uid="{00000000-0010-0000-0000-000001000000}" name="INCOME" totalsRowLabel="Total" totalsRowDxfId="8" dataCellStyle="Normal 3"/>
    <tableColumn id="4" xr3:uid="{00000000-0010-0000-0000-000004000000}" name="ANNUAL" totalsRowFunction="custom" dataDxfId="7" totalsRowDxfId="6" dataCellStyle="Currency 3">
      <totalsRowFormula>SUM(Income[ANNUAL])</totalsRowFormula>
    </tableColumn>
    <tableColumn id="5" xr3:uid="{00000000-0010-0000-0000-000005000000}" name="MONTHLY" totalsRowFunction="custom" totalsRowDxfId="5" dataCellStyle="Currency 3">
      <calculatedColumnFormula>IFERROR(C8/12,0)</calculatedColumnFormula>
      <totalsRowFormula>SUM(Income[MONTHLY])</totalsRowFormula>
    </tableColumn>
  </tableColumns>
  <tableStyleInfo name="Custom Table Style" showFirstColumn="0" showLastColumn="0" showRowStripes="0" showColumnStripes="0"/>
  <extLst>
    <ext xmlns:x14="http://schemas.microsoft.com/office/spreadsheetml/2009/9/main" uri="{504A1905-F514-4f6f-8877-14C23A59335A}">
      <x14:table altText="Income Table" altTextSummary="Enter ANNUAL income into this table.  Monthly income will be calculated._x000d__x000a_"/>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ebts" displayName="Debts" ref="B18:D23" totalsRowCount="1">
  <autoFilter ref="B18:D22" xr:uid="{00000000-0009-0000-0100-000002000000}">
    <filterColumn colId="0" hiddenButton="1"/>
    <filterColumn colId="1" hiddenButton="1"/>
    <filterColumn colId="2" hiddenButton="1"/>
  </autoFilter>
  <tableColumns count="3">
    <tableColumn id="1" xr3:uid="{00000000-0010-0000-0100-000001000000}" name="LONG-TERM DEBTS" totalsRowLabel="Total" totalsRowDxfId="4" dataCellStyle="Normal 3"/>
    <tableColumn id="6" xr3:uid="{00000000-0010-0000-0100-000006000000}" name="ANNUAL" totalsRowFunction="custom" dataDxfId="3" totalsRowDxfId="2" dataCellStyle="Currency 3">
      <calculatedColumnFormula>IF(D19,D19*12,0)</calculatedColumnFormula>
      <totalsRowFormula>SUM(Debts[ANNUAL])</totalsRowFormula>
    </tableColumn>
    <tableColumn id="4" xr3:uid="{00000000-0010-0000-0100-000004000000}" name="MONTHLY" totalsRowFunction="custom" dataDxfId="1" totalsRowDxfId="0" dataCellStyle="Currency 3">
      <totalsRowFormula>SUM(Debts[MONTHLY])</totalsRowFormula>
    </tableColumn>
  </tableColumns>
  <tableStyleInfo name="Custom Table Style" showFirstColumn="0" showLastColumn="0" showRowStripes="1" showColumnStripes="0"/>
  <extLst>
    <ext xmlns:x14="http://schemas.microsoft.com/office/spreadsheetml/2009/9/main" uri="{504A1905-F514-4f6f-8877-14C23A59335A}">
      <x14:table altText="Debts Table" altTextSummary="Enter MONTHLY payments for long-term debt into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
  <sheetViews>
    <sheetView showGridLines="0" tabSelected="1" workbookViewId="0">
      <selection activeCell="D2" sqref="D2:G2"/>
    </sheetView>
  </sheetViews>
  <sheetFormatPr defaultColWidth="0" defaultRowHeight="15" zeroHeight="1" x14ac:dyDescent="0.25"/>
  <cols>
    <col min="1" max="1" width="5.7109375" customWidth="1"/>
    <col min="2" max="2" width="22.42578125" bestFit="1" customWidth="1"/>
    <col min="3" max="3" width="32.140625" bestFit="1" customWidth="1"/>
    <col min="4" max="4" width="27.7109375" bestFit="1" customWidth="1"/>
    <col min="5" max="5" width="11.28515625" customWidth="1"/>
    <col min="6" max="6" width="19.85546875" customWidth="1"/>
    <col min="7" max="7" width="18.42578125" customWidth="1"/>
    <col min="8" max="8" width="5.7109375" style="69" customWidth="1"/>
    <col min="9" max="16384" width="9.140625" hidden="1"/>
  </cols>
  <sheetData>
    <row r="1" spans="1:8" ht="24" thickBot="1" x14ac:dyDescent="0.4">
      <c r="A1" s="69"/>
      <c r="B1" s="93" t="s">
        <v>0</v>
      </c>
      <c r="C1" s="93"/>
      <c r="D1" s="93"/>
      <c r="E1" s="93"/>
      <c r="F1" s="93"/>
      <c r="G1" s="93"/>
      <c r="H1" s="94"/>
    </row>
    <row r="2" spans="1:8" ht="23.25" x14ac:dyDescent="0.35">
      <c r="A2" s="69"/>
      <c r="B2" s="95" t="s">
        <v>163</v>
      </c>
      <c r="C2" s="96"/>
      <c r="D2" s="148"/>
      <c r="E2" s="149"/>
      <c r="F2" s="149"/>
      <c r="G2" s="150"/>
      <c r="H2" s="94"/>
    </row>
    <row r="3" spans="1:8" ht="15.75" x14ac:dyDescent="0.25">
      <c r="A3" s="69"/>
      <c r="B3" s="97" t="s">
        <v>31</v>
      </c>
      <c r="C3" s="151"/>
      <c r="D3" s="98" t="s">
        <v>35</v>
      </c>
      <c r="E3" s="153"/>
      <c r="F3" s="154"/>
      <c r="G3" s="155"/>
      <c r="H3" s="94"/>
    </row>
    <row r="4" spans="1:8" ht="15.75" x14ac:dyDescent="0.25">
      <c r="A4" s="69"/>
      <c r="B4" s="97" t="s">
        <v>32</v>
      </c>
      <c r="C4" s="151"/>
      <c r="D4" s="98" t="s">
        <v>232</v>
      </c>
      <c r="E4" s="153"/>
      <c r="F4" s="154"/>
      <c r="G4" s="155"/>
      <c r="H4" s="94"/>
    </row>
    <row r="5" spans="1:8" ht="15.75" x14ac:dyDescent="0.25">
      <c r="A5" s="69"/>
      <c r="B5" s="97" t="s">
        <v>33</v>
      </c>
      <c r="C5" s="152"/>
      <c r="D5" s="98" t="s">
        <v>34</v>
      </c>
      <c r="E5" s="156"/>
      <c r="F5" s="157"/>
      <c r="G5" s="158"/>
      <c r="H5" s="94"/>
    </row>
    <row r="6" spans="1:8" ht="15.75" x14ac:dyDescent="0.25">
      <c r="A6" s="69"/>
      <c r="B6" s="97" t="s">
        <v>36</v>
      </c>
      <c r="C6" s="152"/>
      <c r="D6" s="98" t="s">
        <v>233</v>
      </c>
      <c r="E6" s="159"/>
      <c r="F6" s="160"/>
      <c r="G6" s="161"/>
      <c r="H6" s="94"/>
    </row>
    <row r="7" spans="1:8" ht="23.25" x14ac:dyDescent="0.35">
      <c r="A7" s="69"/>
      <c r="B7" s="102" t="s">
        <v>164</v>
      </c>
      <c r="C7" s="103"/>
      <c r="D7" s="162"/>
      <c r="E7" s="163"/>
      <c r="F7" s="163"/>
      <c r="G7" s="164"/>
      <c r="H7" s="94"/>
    </row>
    <row r="8" spans="1:8" ht="15.75" x14ac:dyDescent="0.25">
      <c r="A8" s="69"/>
      <c r="B8" s="104" t="s">
        <v>31</v>
      </c>
      <c r="C8" s="151"/>
      <c r="D8" s="105" t="s">
        <v>35</v>
      </c>
      <c r="E8" s="153"/>
      <c r="F8" s="154"/>
      <c r="G8" s="155"/>
      <c r="H8" s="94"/>
    </row>
    <row r="9" spans="1:8" ht="15.75" x14ac:dyDescent="0.25">
      <c r="A9" s="69"/>
      <c r="B9" s="104" t="s">
        <v>32</v>
      </c>
      <c r="C9" s="151"/>
      <c r="D9" s="105" t="s">
        <v>232</v>
      </c>
      <c r="E9" s="159"/>
      <c r="F9" s="160"/>
      <c r="G9" s="161"/>
      <c r="H9" s="94"/>
    </row>
    <row r="10" spans="1:8" ht="15.75" x14ac:dyDescent="0.25">
      <c r="A10" s="69"/>
      <c r="B10" s="104" t="s">
        <v>33</v>
      </c>
      <c r="C10" s="152"/>
      <c r="D10" s="105" t="s">
        <v>34</v>
      </c>
      <c r="E10" s="156"/>
      <c r="F10" s="157"/>
      <c r="G10" s="158"/>
      <c r="H10" s="94"/>
    </row>
    <row r="11" spans="1:8" ht="15.75" x14ac:dyDescent="0.25">
      <c r="A11" s="69"/>
      <c r="B11" s="104" t="s">
        <v>36</v>
      </c>
      <c r="C11" s="152"/>
      <c r="D11" s="105" t="s">
        <v>233</v>
      </c>
      <c r="E11" s="153"/>
      <c r="F11" s="154"/>
      <c r="G11" s="155"/>
      <c r="H11" s="94"/>
    </row>
    <row r="12" spans="1:8" ht="15.75" x14ac:dyDescent="0.25">
      <c r="A12" s="69"/>
      <c r="B12" s="106" t="s">
        <v>30</v>
      </c>
      <c r="C12" s="165"/>
      <c r="D12" s="166"/>
      <c r="E12" s="166"/>
      <c r="F12" s="166"/>
      <c r="G12" s="167"/>
      <c r="H12" s="94"/>
    </row>
    <row r="13" spans="1:8" ht="15.75" x14ac:dyDescent="0.25">
      <c r="A13" s="69"/>
      <c r="B13" s="187" t="s">
        <v>37</v>
      </c>
      <c r="C13" s="188"/>
      <c r="D13" s="189"/>
      <c r="E13" s="189"/>
      <c r="F13" s="189"/>
      <c r="G13" s="190"/>
      <c r="H13" s="94"/>
    </row>
    <row r="14" spans="1:8" ht="15.75" x14ac:dyDescent="0.25">
      <c r="A14" s="69"/>
      <c r="B14" s="194"/>
      <c r="C14" s="194"/>
      <c r="D14" s="194"/>
      <c r="E14" s="194"/>
      <c r="F14" s="194"/>
      <c r="G14" s="194"/>
      <c r="H14" s="94"/>
    </row>
    <row r="15" spans="1:8" ht="16.5" thickBot="1" x14ac:dyDescent="0.3">
      <c r="A15" s="69"/>
      <c r="B15" s="107" t="s">
        <v>172</v>
      </c>
      <c r="C15" s="108" t="s">
        <v>173</v>
      </c>
      <c r="D15" s="108" t="s">
        <v>1</v>
      </c>
      <c r="E15" s="191" t="s">
        <v>159</v>
      </c>
      <c r="F15" s="192"/>
      <c r="G15" s="193" t="s">
        <v>2</v>
      </c>
      <c r="H15" s="94"/>
    </row>
    <row r="16" spans="1:8" ht="16.5" thickTop="1" x14ac:dyDescent="0.25">
      <c r="A16" s="69"/>
      <c r="B16" s="197"/>
      <c r="C16" s="198"/>
      <c r="D16" s="199">
        <f>SUM(B16+C16)/2</f>
        <v>0</v>
      </c>
      <c r="E16" s="200"/>
      <c r="F16" s="201"/>
      <c r="G16" s="129">
        <f>E16/12</f>
        <v>0</v>
      </c>
      <c r="H16" s="94"/>
    </row>
    <row r="17" spans="1:8" x14ac:dyDescent="0.25">
      <c r="A17" s="69"/>
      <c r="B17" s="171"/>
      <c r="C17" s="171"/>
      <c r="D17" s="171"/>
      <c r="E17" s="171"/>
      <c r="F17" s="171"/>
      <c r="G17" s="171"/>
      <c r="H17" s="94"/>
    </row>
    <row r="18" spans="1:8" ht="16.5" thickBot="1" x14ac:dyDescent="0.3">
      <c r="A18" s="69"/>
      <c r="B18" s="106" t="s">
        <v>171</v>
      </c>
      <c r="C18" s="202" t="s">
        <v>174</v>
      </c>
      <c r="D18" s="108" t="s">
        <v>38</v>
      </c>
      <c r="E18" s="191" t="s">
        <v>4</v>
      </c>
      <c r="F18" s="203"/>
      <c r="G18" s="205"/>
      <c r="H18" s="94"/>
    </row>
    <row r="19" spans="1:8" ht="17.25" thickTop="1" thickBot="1" x14ac:dyDescent="0.3">
      <c r="A19" s="69"/>
      <c r="B19" s="107" t="s">
        <v>3</v>
      </c>
      <c r="C19" s="108" t="s">
        <v>165</v>
      </c>
      <c r="D19" s="172"/>
      <c r="E19" s="109">
        <f>(100%-D19)</f>
        <v>1</v>
      </c>
      <c r="F19" s="110"/>
      <c r="G19" s="204" t="s">
        <v>16</v>
      </c>
      <c r="H19" s="94"/>
    </row>
    <row r="20" spans="1:8" ht="16.5" thickTop="1" x14ac:dyDescent="0.25">
      <c r="A20" s="69"/>
      <c r="B20" s="206"/>
      <c r="C20" s="128">
        <f>B20*0.82</f>
        <v>0</v>
      </c>
      <c r="D20" s="128">
        <f>B20*D19</f>
        <v>0</v>
      </c>
      <c r="E20" s="207">
        <f>B20-D20</f>
        <v>0</v>
      </c>
      <c r="F20" s="208"/>
      <c r="G20" s="209">
        <f>payment</f>
        <v>0</v>
      </c>
      <c r="H20" s="94"/>
    </row>
    <row r="21" spans="1:8" ht="15.75" x14ac:dyDescent="0.25">
      <c r="A21" s="69"/>
      <c r="B21" s="210"/>
      <c r="C21" s="210"/>
      <c r="D21" s="210"/>
      <c r="E21" s="210"/>
      <c r="F21" s="210"/>
      <c r="G21" s="210"/>
      <c r="H21" s="94"/>
    </row>
    <row r="22" spans="1:8" ht="16.5" thickBot="1" x14ac:dyDescent="0.3">
      <c r="A22" s="69"/>
      <c r="B22" s="107" t="s">
        <v>21</v>
      </c>
      <c r="C22" s="108" t="s">
        <v>17</v>
      </c>
      <c r="D22" s="108" t="s">
        <v>18</v>
      </c>
      <c r="E22" s="191" t="s">
        <v>19</v>
      </c>
      <c r="F22" s="192"/>
      <c r="G22" s="193" t="s">
        <v>20</v>
      </c>
      <c r="H22" s="94"/>
    </row>
    <row r="23" spans="1:8" ht="16.5" thickTop="1" x14ac:dyDescent="0.25">
      <c r="A23" s="69"/>
      <c r="B23" s="111">
        <f>G20</f>
        <v>0</v>
      </c>
      <c r="C23" s="112">
        <f>C20/100*1.045/12</f>
        <v>0</v>
      </c>
      <c r="D23" s="112">
        <f>B20*0.0025/12</f>
        <v>0</v>
      </c>
      <c r="E23" s="113">
        <f>E20*0.0075/12</f>
        <v>0</v>
      </c>
      <c r="F23" s="114"/>
      <c r="G23" s="115">
        <f>SUM(B23:E23)</f>
        <v>0</v>
      </c>
      <c r="H23" s="94"/>
    </row>
    <row r="24" spans="1:8" ht="15.75" x14ac:dyDescent="0.25">
      <c r="A24" s="69"/>
      <c r="B24" s="97" t="s">
        <v>22</v>
      </c>
      <c r="C24" s="116" t="s">
        <v>23</v>
      </c>
      <c r="D24" s="116"/>
      <c r="E24" s="99" t="s">
        <v>26</v>
      </c>
      <c r="F24" s="100"/>
      <c r="G24" s="101"/>
      <c r="H24" s="94"/>
    </row>
    <row r="25" spans="1:8" ht="15.75" x14ac:dyDescent="0.25">
      <c r="A25" s="69"/>
      <c r="B25" s="117">
        <f>G16</f>
        <v>0</v>
      </c>
      <c r="C25" s="118" t="s">
        <v>24</v>
      </c>
      <c r="D25" s="168"/>
      <c r="E25" s="99" t="s">
        <v>38</v>
      </c>
      <c r="F25" s="119"/>
      <c r="G25" s="120">
        <f>D20</f>
        <v>0</v>
      </c>
      <c r="H25" s="94"/>
    </row>
    <row r="26" spans="1:8" ht="15.75" x14ac:dyDescent="0.25">
      <c r="A26" s="69"/>
      <c r="B26" s="117"/>
      <c r="C26" s="118" t="s">
        <v>160</v>
      </c>
      <c r="D26" s="168"/>
      <c r="E26" s="229"/>
      <c r="F26" s="98" t="s">
        <v>25</v>
      </c>
      <c r="G26" s="120">
        <f>E20*E26</f>
        <v>0</v>
      </c>
      <c r="H26" s="94"/>
    </row>
    <row r="27" spans="1:8" ht="15.75" x14ac:dyDescent="0.25">
      <c r="A27" s="69"/>
      <c r="B27" s="121"/>
      <c r="C27" s="118" t="s">
        <v>206</v>
      </c>
      <c r="D27" s="168"/>
      <c r="E27" s="229"/>
      <c r="F27" s="98" t="s">
        <v>27</v>
      </c>
      <c r="G27" s="120">
        <f>E20*E27</f>
        <v>0</v>
      </c>
      <c r="H27" s="94"/>
    </row>
    <row r="28" spans="1:8" ht="15.75" x14ac:dyDescent="0.25">
      <c r="A28" s="69"/>
      <c r="B28" s="117"/>
      <c r="C28" s="118" t="s">
        <v>207</v>
      </c>
      <c r="D28" s="168"/>
      <c r="E28" s="230"/>
      <c r="F28" s="175" t="s">
        <v>237</v>
      </c>
      <c r="G28" s="176">
        <f>-B20*E28</f>
        <v>0</v>
      </c>
      <c r="H28" s="94"/>
    </row>
    <row r="29" spans="1:8" ht="15.75" x14ac:dyDescent="0.25">
      <c r="A29" s="69"/>
      <c r="B29" s="117"/>
      <c r="C29" s="170"/>
      <c r="D29" s="173"/>
      <c r="E29" s="177"/>
      <c r="F29" s="177"/>
      <c r="G29" s="178"/>
      <c r="H29" s="94"/>
    </row>
    <row r="30" spans="1:8" ht="15.75" x14ac:dyDescent="0.25">
      <c r="A30" s="69"/>
      <c r="B30" s="117"/>
      <c r="C30" s="170"/>
      <c r="D30" s="169"/>
      <c r="E30" s="171"/>
      <c r="F30" s="171"/>
      <c r="G30" s="178"/>
      <c r="H30" s="94"/>
    </row>
    <row r="31" spans="1:8" ht="15.75" x14ac:dyDescent="0.25">
      <c r="A31" s="69"/>
      <c r="B31" s="117"/>
      <c r="C31" s="170"/>
      <c r="D31" s="173"/>
      <c r="E31" s="177"/>
      <c r="F31" s="177"/>
      <c r="G31" s="178"/>
      <c r="H31" s="94"/>
    </row>
    <row r="32" spans="1:8" ht="15.75" x14ac:dyDescent="0.25">
      <c r="A32" s="69"/>
      <c r="B32" s="117"/>
      <c r="C32" s="170"/>
      <c r="D32" s="173"/>
      <c r="E32" s="177"/>
      <c r="F32" s="177"/>
      <c r="G32" s="178"/>
      <c r="H32" s="94"/>
    </row>
    <row r="33" spans="1:8" ht="16.5" thickBot="1" x14ac:dyDescent="0.3">
      <c r="A33" s="69"/>
      <c r="B33" s="122">
        <f>SUM(B24:B32)</f>
        <v>0</v>
      </c>
      <c r="C33" s="123" t="s">
        <v>64</v>
      </c>
      <c r="D33" s="174">
        <f>SUM(D24:D32)</f>
        <v>0</v>
      </c>
      <c r="E33" s="179"/>
      <c r="F33" s="179"/>
      <c r="G33" s="179"/>
      <c r="H33" s="94"/>
    </row>
    <row r="34" spans="1:8" ht="17.25" thickTop="1" thickBot="1" x14ac:dyDescent="0.3">
      <c r="A34" s="69"/>
      <c r="B34" s="124" t="s">
        <v>161</v>
      </c>
      <c r="C34" s="125"/>
      <c r="D34" s="180">
        <f>G23</f>
        <v>0</v>
      </c>
      <c r="E34" s="179"/>
      <c r="F34" s="179"/>
      <c r="G34" s="223">
        <f>SUM(G25:G33)</f>
        <v>0</v>
      </c>
      <c r="H34" s="94"/>
    </row>
    <row r="35" spans="1:8" ht="16.5" thickTop="1" x14ac:dyDescent="0.25">
      <c r="A35" s="69"/>
      <c r="B35" s="126" t="s">
        <v>162</v>
      </c>
      <c r="C35" s="127"/>
      <c r="D35" s="112">
        <f>D33+D34</f>
        <v>0</v>
      </c>
      <c r="E35" s="222"/>
      <c r="F35" s="98" t="s">
        <v>28</v>
      </c>
      <c r="G35" s="168"/>
      <c r="H35" s="94"/>
    </row>
    <row r="36" spans="1:8" ht="15.75" x14ac:dyDescent="0.25">
      <c r="A36" s="69"/>
      <c r="B36" s="225" t="s">
        <v>169</v>
      </c>
      <c r="C36" s="226"/>
      <c r="D36" s="227" t="e">
        <f>G20/B25</f>
        <v>#DIV/0!</v>
      </c>
      <c r="E36" s="222"/>
      <c r="F36" s="98" t="s">
        <v>29</v>
      </c>
      <c r="G36" s="224">
        <f>G35-G34</f>
        <v>0</v>
      </c>
      <c r="H36" s="94"/>
    </row>
    <row r="37" spans="1:8" ht="15.75" x14ac:dyDescent="0.25">
      <c r="A37" s="69"/>
      <c r="B37" s="182" t="s">
        <v>170</v>
      </c>
      <c r="C37" s="183"/>
      <c r="D37" s="184" t="e">
        <f>D35/B25</f>
        <v>#DIV/0!</v>
      </c>
      <c r="E37" s="181"/>
      <c r="F37" s="181"/>
      <c r="G37" s="181"/>
      <c r="H37" s="94"/>
    </row>
    <row r="38" spans="1:8" x14ac:dyDescent="0.25">
      <c r="A38" s="69"/>
      <c r="B38" s="171"/>
      <c r="C38" s="171"/>
      <c r="D38" s="171"/>
      <c r="E38" s="171"/>
      <c r="F38" s="171"/>
      <c r="G38" s="171"/>
      <c r="H38" s="94"/>
    </row>
    <row r="39" spans="1:8" x14ac:dyDescent="0.25">
      <c r="A39" s="69"/>
      <c r="B39" s="185" t="s">
        <v>224</v>
      </c>
      <c r="C39" s="186" t="s">
        <v>225</v>
      </c>
      <c r="D39" s="211" t="s">
        <v>226</v>
      </c>
      <c r="E39" s="215"/>
      <c r="F39" s="218" t="s">
        <v>227</v>
      </c>
      <c r="G39" s="216"/>
      <c r="H39" s="94"/>
    </row>
    <row r="40" spans="1:8" x14ac:dyDescent="0.25">
      <c r="A40" s="69"/>
      <c r="B40" s="130" t="s">
        <v>228</v>
      </c>
      <c r="C40" s="131">
        <v>640</v>
      </c>
      <c r="D40" s="212">
        <v>0.4</v>
      </c>
      <c r="E40" s="216"/>
      <c r="F40" s="219">
        <v>0.56000000000000005</v>
      </c>
      <c r="G40" s="228" t="e">
        <f>IF(D37&lt;F41,"Approved","Not Approved")</f>
        <v>#DIV/0!</v>
      </c>
      <c r="H40" s="94"/>
    </row>
    <row r="41" spans="1:8" x14ac:dyDescent="0.25">
      <c r="A41" s="69"/>
      <c r="B41" s="130" t="s">
        <v>174</v>
      </c>
      <c r="C41" s="131">
        <v>620</v>
      </c>
      <c r="D41" s="213" t="s">
        <v>229</v>
      </c>
      <c r="E41" s="217"/>
      <c r="F41" s="220">
        <v>0.45</v>
      </c>
      <c r="G41" s="228" t="e">
        <f>IF(D37&lt;F41,"Approved","Not Approved")</f>
        <v>#DIV/0!</v>
      </c>
      <c r="H41" s="94"/>
    </row>
    <row r="42" spans="1:8" x14ac:dyDescent="0.25">
      <c r="A42" s="69"/>
      <c r="B42" s="195" t="s">
        <v>174</v>
      </c>
      <c r="C42" s="196" t="s">
        <v>230</v>
      </c>
      <c r="D42" s="214" t="s">
        <v>229</v>
      </c>
      <c r="E42" s="217"/>
      <c r="F42" s="221">
        <v>0.5</v>
      </c>
      <c r="G42" s="228" t="e">
        <f>IF(D37&lt;F42,"Approved","Not Approved")</f>
        <v>#DIV/0!</v>
      </c>
      <c r="H42" s="94"/>
    </row>
    <row r="43" spans="1:8" x14ac:dyDescent="0.25">
      <c r="A43" s="69"/>
      <c r="B43" s="171"/>
      <c r="C43" s="171"/>
      <c r="D43" s="171"/>
      <c r="E43" s="171"/>
      <c r="F43" s="171"/>
      <c r="G43" s="171"/>
      <c r="H43" s="94"/>
    </row>
    <row r="44" spans="1:8" x14ac:dyDescent="0.25">
      <c r="A44" s="69"/>
      <c r="B44" s="132" t="s">
        <v>231</v>
      </c>
      <c r="C44" s="133"/>
      <c r="D44" s="133"/>
      <c r="E44" s="133"/>
      <c r="F44" s="133"/>
      <c r="G44" s="134"/>
      <c r="H44" s="94"/>
    </row>
    <row r="45" spans="1:8" x14ac:dyDescent="0.25">
      <c r="A45" s="69"/>
      <c r="B45" s="135" t="s">
        <v>234</v>
      </c>
      <c r="C45" s="136"/>
      <c r="D45" s="136"/>
      <c r="E45" s="136"/>
      <c r="F45" s="136"/>
      <c r="G45" s="137"/>
      <c r="H45" s="94"/>
    </row>
    <row r="46" spans="1:8" x14ac:dyDescent="0.25">
      <c r="A46" s="69"/>
      <c r="B46" s="138"/>
      <c r="C46" s="136"/>
      <c r="D46" s="136"/>
      <c r="E46" s="136"/>
      <c r="F46" s="136"/>
      <c r="G46" s="137"/>
      <c r="H46" s="94"/>
    </row>
    <row r="47" spans="1:8" x14ac:dyDescent="0.25">
      <c r="A47" s="69"/>
      <c r="B47" s="138"/>
      <c r="C47" s="136"/>
      <c r="D47" s="136"/>
      <c r="E47" s="136"/>
      <c r="F47" s="136"/>
      <c r="G47" s="137"/>
      <c r="H47" s="94"/>
    </row>
    <row r="48" spans="1:8" x14ac:dyDescent="0.25">
      <c r="A48" s="69"/>
      <c r="B48" s="171"/>
      <c r="C48" s="171"/>
      <c r="D48" s="171"/>
      <c r="E48" s="171"/>
      <c r="F48" s="171"/>
      <c r="G48" s="171"/>
      <c r="H48" s="94"/>
    </row>
    <row r="49" spans="1:8" x14ac:dyDescent="0.25">
      <c r="A49" s="69"/>
      <c r="B49" s="139" t="s">
        <v>236</v>
      </c>
      <c r="C49" s="133"/>
      <c r="D49" s="133"/>
      <c r="E49" s="133"/>
      <c r="F49" s="133"/>
      <c r="G49" s="134"/>
      <c r="H49" s="94"/>
    </row>
    <row r="50" spans="1:8" ht="15" customHeight="1" x14ac:dyDescent="0.25">
      <c r="A50" s="69"/>
      <c r="B50" s="142" t="s">
        <v>235</v>
      </c>
      <c r="C50" s="143"/>
      <c r="D50" s="143"/>
      <c r="E50" s="143"/>
      <c r="F50" s="143"/>
      <c r="G50" s="144"/>
      <c r="H50" s="94"/>
    </row>
    <row r="51" spans="1:8" x14ac:dyDescent="0.25">
      <c r="A51" s="69"/>
      <c r="B51" s="142"/>
      <c r="C51" s="143"/>
      <c r="D51" s="143"/>
      <c r="E51" s="143"/>
      <c r="F51" s="143"/>
      <c r="G51" s="144"/>
      <c r="H51" s="94"/>
    </row>
    <row r="52" spans="1:8" ht="15.75" thickBot="1" x14ac:dyDescent="0.3">
      <c r="A52" s="69"/>
      <c r="B52" s="145"/>
      <c r="C52" s="146"/>
      <c r="D52" s="146"/>
      <c r="E52" s="146"/>
      <c r="F52" s="146"/>
      <c r="G52" s="147"/>
      <c r="H52" s="94"/>
    </row>
    <row r="53" spans="1:8" s="70" customFormat="1" x14ac:dyDescent="0.25">
      <c r="A53" s="71"/>
      <c r="B53" s="140"/>
      <c r="C53" s="140"/>
      <c r="D53" s="140"/>
      <c r="E53" s="140"/>
      <c r="F53" s="140"/>
      <c r="G53" s="140"/>
      <c r="H53" s="141"/>
    </row>
  </sheetData>
  <sheetProtection algorithmName="SHA-512" hashValue="F/Z9EDu2TLAKmYnpEmNkKG2CuVJ4W1eTwJCvoAFaccfmhugVb3UT+zZC4E/33FdWhPoyWfbusox6WsexgAo73w==" saltValue="Bx5NHqly0eRKsYpEnyMaTw==" spinCount="100000" sheet="1" objects="1" scenarios="1"/>
  <mergeCells count="45">
    <mergeCell ref="B50:G52"/>
    <mergeCell ref="B53:G53"/>
    <mergeCell ref="B43:G43"/>
    <mergeCell ref="B48:G48"/>
    <mergeCell ref="B45:G47"/>
    <mergeCell ref="C13:G13"/>
    <mergeCell ref="B21:G21"/>
    <mergeCell ref="B37:C37"/>
    <mergeCell ref="E15:F15"/>
    <mergeCell ref="B36:C36"/>
    <mergeCell ref="B35:C35"/>
    <mergeCell ref="B17:G17"/>
    <mergeCell ref="C24:D24"/>
    <mergeCell ref="E25:F25"/>
    <mergeCell ref="E23:F23"/>
    <mergeCell ref="B14:G14"/>
    <mergeCell ref="E16:F16"/>
    <mergeCell ref="E18:F18"/>
    <mergeCell ref="E19:F19"/>
    <mergeCell ref="E20:F20"/>
    <mergeCell ref="B1:G1"/>
    <mergeCell ref="D2:G2"/>
    <mergeCell ref="B2:C2"/>
    <mergeCell ref="C12:G12"/>
    <mergeCell ref="B7:C7"/>
    <mergeCell ref="D7:G7"/>
    <mergeCell ref="E3:G3"/>
    <mergeCell ref="E5:G5"/>
    <mergeCell ref="E6:G6"/>
    <mergeCell ref="E8:G8"/>
    <mergeCell ref="E10:G10"/>
    <mergeCell ref="E11:G11"/>
    <mergeCell ref="E4:G4"/>
    <mergeCell ref="E9:G9"/>
    <mergeCell ref="E31:F31"/>
    <mergeCell ref="E32:F32"/>
    <mergeCell ref="B34:C34"/>
    <mergeCell ref="B38:G38"/>
    <mergeCell ref="E22:F22"/>
    <mergeCell ref="E24:G24"/>
    <mergeCell ref="E29:F29"/>
    <mergeCell ref="E30:F30"/>
    <mergeCell ref="E34:F34"/>
    <mergeCell ref="E37:G37"/>
    <mergeCell ref="E33:G33"/>
  </mergeCells>
  <phoneticPr fontId="18" type="noConversion"/>
  <dataValidations count="1">
    <dataValidation type="list" allowBlank="1" showInputMessage="1" showErrorMessage="1" sqref="C18" xr:uid="{00000000-0002-0000-0000-000000000000}">
      <formula1>"Conventional,FHA"</formula1>
    </dataValidation>
  </dataValidations>
  <printOptions horizontalCentered="1" verticalCentered="1"/>
  <pageMargins left="0.25" right="0.25" top="0.25" bottom="0.25" header="0.3" footer="0.3"/>
  <pageSetup scale="6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21846AD-8DDA-49C1-9683-ADA4748D58BC}">
          <x14:formula1>
            <xm:f>'L:\SAK Realty Group Inc\Lending\Potential Clients\Muhammad Haris Khan\[Mortgage Loan Evaluation_Harris Khan.xlsx]Sheet2'!#REF!</xm:f>
          </x14:formula1>
          <xm:sqref>B40:B42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2:G41"/>
  <sheetViews>
    <sheetView showGridLines="0" topLeftCell="A7" zoomScaleNormal="100" workbookViewId="0">
      <selection activeCell="L26" sqref="L26"/>
    </sheetView>
  </sheetViews>
  <sheetFormatPr defaultRowHeight="19.5" customHeight="1" x14ac:dyDescent="0.25"/>
  <cols>
    <col min="1" max="1" width="4.7109375" style="40" customWidth="1"/>
    <col min="2" max="2" width="31.85546875" style="40" customWidth="1"/>
    <col min="3" max="3" width="18.85546875" style="40" customWidth="1"/>
    <col min="4" max="4" width="18.42578125" style="40" customWidth="1"/>
    <col min="5" max="5" width="4.7109375" style="40" customWidth="1"/>
    <col min="6" max="6" width="35" style="40" customWidth="1"/>
    <col min="7" max="7" width="12.28515625" style="40" customWidth="1"/>
    <col min="8" max="8" width="4.140625" style="40" customWidth="1"/>
    <col min="9" max="16384" width="9.140625" style="40"/>
  </cols>
  <sheetData>
    <row r="2" spans="2:7" ht="54" x14ac:dyDescent="0.25">
      <c r="B2" s="41" t="s">
        <v>175</v>
      </c>
    </row>
    <row r="3" spans="2:7" ht="39.75" customHeight="1" x14ac:dyDescent="0.8">
      <c r="B3" s="42" t="s">
        <v>176</v>
      </c>
    </row>
    <row r="4" spans="2:7" ht="42" customHeight="1" x14ac:dyDescent="0.8">
      <c r="B4" s="43" t="s">
        <v>177</v>
      </c>
    </row>
    <row r="7" spans="2:7" ht="19.5" customHeight="1" x14ac:dyDescent="0.25">
      <c r="B7" s="44" t="s">
        <v>178</v>
      </c>
      <c r="C7" s="45" t="s">
        <v>179</v>
      </c>
      <c r="D7" s="45" t="s">
        <v>180</v>
      </c>
      <c r="F7" s="72" t="s">
        <v>181</v>
      </c>
      <c r="G7" s="72"/>
    </row>
    <row r="8" spans="2:7" ht="19.5" customHeight="1" x14ac:dyDescent="0.25">
      <c r="B8" s="40" t="s">
        <v>182</v>
      </c>
      <c r="C8" s="59">
        <f>Evaluation!E16</f>
        <v>0</v>
      </c>
      <c r="D8" s="47">
        <f t="shared" ref="D8:D12" si="0">IFERROR(C8/12,0)</f>
        <v>0</v>
      </c>
      <c r="F8" s="72"/>
      <c r="G8" s="72"/>
    </row>
    <row r="9" spans="2:7" ht="19.5" customHeight="1" x14ac:dyDescent="0.25">
      <c r="B9" s="40" t="s">
        <v>183</v>
      </c>
      <c r="C9" s="46">
        <v>0</v>
      </c>
      <c r="D9" s="47">
        <f t="shared" si="0"/>
        <v>0</v>
      </c>
      <c r="F9" s="72"/>
      <c r="G9" s="72"/>
    </row>
    <row r="10" spans="2:7" ht="19.5" customHeight="1" x14ac:dyDescent="0.25">
      <c r="B10" s="40" t="s">
        <v>184</v>
      </c>
      <c r="C10" s="46">
        <v>0</v>
      </c>
      <c r="D10" s="47">
        <f t="shared" si="0"/>
        <v>0</v>
      </c>
      <c r="F10" s="72"/>
      <c r="G10" s="72"/>
    </row>
    <row r="11" spans="2:7" ht="19.5" customHeight="1" x14ac:dyDescent="0.25">
      <c r="B11" s="40" t="s">
        <v>185</v>
      </c>
      <c r="C11" s="46">
        <v>0</v>
      </c>
      <c r="D11" s="47">
        <f t="shared" si="0"/>
        <v>0</v>
      </c>
      <c r="F11" s="72"/>
      <c r="G11" s="72"/>
    </row>
    <row r="12" spans="2:7" ht="19.5" customHeight="1" x14ac:dyDescent="0.25">
      <c r="B12" s="40" t="s">
        <v>186</v>
      </c>
      <c r="C12" s="46">
        <v>0</v>
      </c>
      <c r="D12" s="47">
        <f t="shared" si="0"/>
        <v>0</v>
      </c>
      <c r="F12" s="72"/>
      <c r="G12" s="72"/>
    </row>
    <row r="13" spans="2:7" ht="19.5" customHeight="1" x14ac:dyDescent="0.25">
      <c r="B13" s="40" t="s">
        <v>187</v>
      </c>
      <c r="C13" s="47">
        <f>SUM(Income[ANNUAL])</f>
        <v>0</v>
      </c>
      <c r="D13" s="47">
        <f>SUM(Income[MONTHLY])</f>
        <v>0</v>
      </c>
      <c r="F13" s="72"/>
      <c r="G13" s="72"/>
    </row>
    <row r="14" spans="2:7" ht="19.5" customHeight="1" x14ac:dyDescent="0.25">
      <c r="B14" s="73"/>
      <c r="C14" s="73"/>
      <c r="D14" s="73"/>
      <c r="F14" s="48"/>
      <c r="G14" s="49"/>
    </row>
    <row r="15" spans="2:7" ht="19.5" customHeight="1" x14ac:dyDescent="0.25">
      <c r="B15" s="50" t="s">
        <v>188</v>
      </c>
      <c r="C15" s="51">
        <f>HousingCostRatio*SUM(Income[ANNUAL])</f>
        <v>0</v>
      </c>
      <c r="D15" s="51">
        <f>C15/12</f>
        <v>0</v>
      </c>
      <c r="F15" s="48" t="s">
        <v>189</v>
      </c>
      <c r="G15" s="52">
        <v>0.28000000000000003</v>
      </c>
    </row>
    <row r="16" spans="2:7" ht="19.5" customHeight="1" x14ac:dyDescent="0.25">
      <c r="F16" s="48"/>
      <c r="G16" s="49"/>
    </row>
    <row r="18" spans="2:7" ht="19.5" customHeight="1" x14ac:dyDescent="0.25">
      <c r="B18" s="44" t="s">
        <v>190</v>
      </c>
      <c r="C18" s="45" t="s">
        <v>179</v>
      </c>
      <c r="D18" s="45" t="s">
        <v>180</v>
      </c>
      <c r="F18" s="74" t="s">
        <v>191</v>
      </c>
      <c r="G18" s="72"/>
    </row>
    <row r="19" spans="2:7" ht="19.5" customHeight="1" x14ac:dyDescent="0.25">
      <c r="B19" s="40" t="s">
        <v>192</v>
      </c>
      <c r="C19" s="47">
        <f>IF(D19,D19*12,0)</f>
        <v>0</v>
      </c>
      <c r="D19" s="59">
        <f>Evaluation!D25</f>
        <v>0</v>
      </c>
      <c r="F19" s="72"/>
      <c r="G19" s="72"/>
    </row>
    <row r="20" spans="2:7" ht="19.5" customHeight="1" x14ac:dyDescent="0.25">
      <c r="B20" s="40" t="s">
        <v>193</v>
      </c>
      <c r="C20" s="47">
        <f>IF(D20,D20*12,0)</f>
        <v>0</v>
      </c>
      <c r="D20" s="59">
        <f>Evaluation!D26</f>
        <v>0</v>
      </c>
      <c r="F20" s="72"/>
      <c r="G20" s="72"/>
    </row>
    <row r="21" spans="2:7" ht="19.5" customHeight="1" x14ac:dyDescent="0.25">
      <c r="B21" s="40" t="s">
        <v>208</v>
      </c>
      <c r="C21" s="47">
        <f>IF(D21,D21*12,0)</f>
        <v>0</v>
      </c>
      <c r="D21" s="59">
        <f>Evaluation!D27</f>
        <v>0</v>
      </c>
      <c r="F21" s="72"/>
      <c r="G21" s="72"/>
    </row>
    <row r="22" spans="2:7" ht="19.5" customHeight="1" x14ac:dyDescent="0.25">
      <c r="B22" s="40" t="s">
        <v>194</v>
      </c>
      <c r="C22" s="47">
        <f>IF(D22,D22*12,0)</f>
        <v>0</v>
      </c>
      <c r="D22" s="59">
        <f>Evaluation!D28</f>
        <v>0</v>
      </c>
      <c r="F22" s="72"/>
      <c r="G22" s="72"/>
    </row>
    <row r="23" spans="2:7" ht="19.5" customHeight="1" x14ac:dyDescent="0.25">
      <c r="B23" s="40" t="s">
        <v>187</v>
      </c>
      <c r="C23" s="47">
        <f>SUM(Debts[ANNUAL])</f>
        <v>0</v>
      </c>
      <c r="D23" s="47">
        <f>SUM(Debts[MONTHLY])</f>
        <v>0</v>
      </c>
      <c r="F23" s="72"/>
      <c r="G23" s="72"/>
    </row>
    <row r="24" spans="2:7" ht="19.5" customHeight="1" x14ac:dyDescent="0.25">
      <c r="B24" s="73"/>
      <c r="C24" s="73"/>
      <c r="D24" s="73"/>
      <c r="F24" s="48"/>
      <c r="G24" s="49"/>
    </row>
    <row r="25" spans="2:7" ht="19.5" customHeight="1" x14ac:dyDescent="0.25">
      <c r="B25" s="50" t="s">
        <v>195</v>
      </c>
      <c r="C25" s="51">
        <f>DebtServiceRatio*SUM(Income[ANNUAL])</f>
        <v>0</v>
      </c>
      <c r="D25" s="51">
        <f>MIN(C25/12-SUM(Debts[MONTHLY]),C25/12)</f>
        <v>0</v>
      </c>
      <c r="F25" s="48" t="s">
        <v>196</v>
      </c>
      <c r="G25" s="52">
        <v>0.36</v>
      </c>
    </row>
    <row r="26" spans="2:7" ht="19.5" customHeight="1" x14ac:dyDescent="0.25">
      <c r="F26" s="48"/>
      <c r="G26" s="49"/>
    </row>
    <row r="27" spans="2:7" ht="19.5" customHeight="1" thickBot="1" x14ac:dyDescent="0.3"/>
    <row r="28" spans="2:7" ht="19.5" customHeight="1" thickTop="1" x14ac:dyDescent="0.25">
      <c r="C28" s="53" t="s">
        <v>197</v>
      </c>
      <c r="D28" s="54">
        <f>MIN(D15,D25)</f>
        <v>0</v>
      </c>
    </row>
    <row r="29" spans="2:7" ht="19.5" customHeight="1" x14ac:dyDescent="0.25">
      <c r="C29" s="55" t="s">
        <v>198</v>
      </c>
      <c r="D29" s="60">
        <f>Evaluation!C23+Evaluation!E23</f>
        <v>0</v>
      </c>
    </row>
    <row r="30" spans="2:7" ht="19.5" customHeight="1" x14ac:dyDescent="0.25">
      <c r="C30" s="55" t="s">
        <v>199</v>
      </c>
      <c r="D30" s="60">
        <f>Evaluation!D23</f>
        <v>0</v>
      </c>
    </row>
    <row r="31" spans="2:7" ht="19.5" customHeight="1" x14ac:dyDescent="0.25">
      <c r="C31" s="55" t="s">
        <v>200</v>
      </c>
      <c r="D31" s="56">
        <v>0</v>
      </c>
    </row>
    <row r="32" spans="2:7" ht="19.5" customHeight="1" x14ac:dyDescent="0.25">
      <c r="C32" s="55" t="s">
        <v>201</v>
      </c>
      <c r="D32" s="57">
        <v>8.25</v>
      </c>
    </row>
    <row r="33" spans="2:4" ht="19.5" customHeight="1" x14ac:dyDescent="0.25">
      <c r="C33" s="55" t="s">
        <v>202</v>
      </c>
      <c r="D33" s="57">
        <v>30</v>
      </c>
    </row>
    <row r="34" spans="2:4" ht="19.5" customHeight="1" x14ac:dyDescent="0.25">
      <c r="C34" s="55" t="s">
        <v>203</v>
      </c>
      <c r="D34" s="58" t="str">
        <f>IF(SecondQN,SecondQN-SUM(D29:D31),"")</f>
        <v/>
      </c>
    </row>
    <row r="36" spans="2:4" ht="19.5" customHeight="1" x14ac:dyDescent="0.25">
      <c r="C36" s="53" t="s">
        <v>204</v>
      </c>
      <c r="D36" s="51" t="str">
        <f>IF((MonthlyPaymentMax*AnnualInterestRate*Duration),PV(AnnualInterestRate/100/12,Duration*12,-MPIP),"")</f>
        <v/>
      </c>
    </row>
    <row r="37" spans="2:4" ht="19.5" customHeight="1" x14ac:dyDescent="0.25">
      <c r="C37" s="53"/>
      <c r="D37" s="51"/>
    </row>
    <row r="39" spans="2:4" ht="19.5" customHeight="1" x14ac:dyDescent="0.25">
      <c r="B39" s="75" t="s">
        <v>205</v>
      </c>
      <c r="C39" s="76"/>
      <c r="D39" s="76"/>
    </row>
    <row r="40" spans="2:4" ht="19.5" customHeight="1" x14ac:dyDescent="0.25">
      <c r="B40" s="76"/>
      <c r="C40" s="76"/>
      <c r="D40" s="76"/>
    </row>
    <row r="41" spans="2:4" ht="19.5" customHeight="1" x14ac:dyDescent="0.25">
      <c r="B41" s="76"/>
      <c r="C41" s="76"/>
      <c r="D41" s="76"/>
    </row>
  </sheetData>
  <sheetProtection algorithmName="SHA-512" hashValue="xtfC+sA3ezxviNbET/jhFp1Q0bUm2WYd91wVbKA3Ms4B3vpOV4l2WDhXEXWkcyP4psueUv/fRODM2NYL3YN/hQ==" saltValue="7RwGSLB6wDumplwpWjE8Nw==" spinCount="100000" sheet="1" objects="1" scenarios="1"/>
  <mergeCells count="5">
    <mergeCell ref="F7:G13"/>
    <mergeCell ref="B14:D14"/>
    <mergeCell ref="F18:G23"/>
    <mergeCell ref="B24:D24"/>
    <mergeCell ref="B39:D41"/>
  </mergeCells>
  <pageMargins left="0.45" right="0.45" top="0.5" bottom="0.5" header="0.3" footer="0.3"/>
  <pageSetup scale="80" orientation="portrait" r:id="rId1"/>
  <headerFooter>
    <oddHeader>&amp;C&amp;"-,Bold"&amp;K03+000MORTGAGE&amp;K01+034 &amp;K04+000QUALIFICATION&amp;K01+034 &amp;K03+000WORKSHEET</oddHeader>
  </headerFooter>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3"/>
  <sheetViews>
    <sheetView zoomScale="160" zoomScaleNormal="160" workbookViewId="0">
      <selection activeCell="F42" sqref="F42"/>
    </sheetView>
  </sheetViews>
  <sheetFormatPr defaultRowHeight="9" x14ac:dyDescent="0.15"/>
  <cols>
    <col min="1" max="1" width="2.5703125" style="12" customWidth="1"/>
    <col min="2" max="2" width="37.85546875" style="13" customWidth="1"/>
    <col min="3" max="3" width="13.140625" style="14" customWidth="1"/>
    <col min="4" max="4" width="12.5703125" style="15" customWidth="1"/>
    <col min="5" max="5" width="11.28515625" style="13" customWidth="1"/>
    <col min="6" max="6" width="12.5703125" style="15" customWidth="1"/>
    <col min="7" max="7" width="3.140625" style="13" customWidth="1"/>
    <col min="8" max="16384" width="9.140625" style="13"/>
  </cols>
  <sheetData>
    <row r="1" spans="1:6" x14ac:dyDescent="0.15">
      <c r="A1" s="12" t="s">
        <v>39</v>
      </c>
    </row>
    <row r="3" spans="1:6" x14ac:dyDescent="0.15">
      <c r="A3" s="16" t="s">
        <v>40</v>
      </c>
      <c r="B3" s="16"/>
      <c r="C3" s="16"/>
      <c r="D3" s="16"/>
      <c r="E3" s="16"/>
      <c r="F3" s="16"/>
    </row>
    <row r="4" spans="1:6" s="12" customFormat="1" x14ac:dyDescent="0.15">
      <c r="A4" s="16"/>
      <c r="D4" s="77"/>
      <c r="E4" s="77"/>
      <c r="F4" s="77"/>
    </row>
    <row r="5" spans="1:6" s="12" customFormat="1" x14ac:dyDescent="0.15">
      <c r="A5" s="16"/>
      <c r="C5" s="14" t="s">
        <v>41</v>
      </c>
      <c r="D5" s="78"/>
      <c r="E5" s="78"/>
      <c r="F5" s="78"/>
    </row>
    <row r="6" spans="1:6" x14ac:dyDescent="0.15">
      <c r="A6" s="16"/>
    </row>
    <row r="7" spans="1:6" x14ac:dyDescent="0.15">
      <c r="A7" s="16"/>
      <c r="C7" s="14" t="s">
        <v>42</v>
      </c>
      <c r="D7" s="17">
        <f>D27+D32+D37+D46+D50+D54+D58+D67+D75+D84+D89</f>
        <v>0</v>
      </c>
      <c r="F7" s="17">
        <f>F27+F32+F37+F46+F50+F54+F58+F67+F75+F84+F89</f>
        <v>0</v>
      </c>
    </row>
    <row r="8" spans="1:6" x14ac:dyDescent="0.15">
      <c r="A8" s="16"/>
      <c r="C8" s="14" t="s">
        <v>43</v>
      </c>
      <c r="D8" s="18">
        <f>D104+D115+D132</f>
        <v>0</v>
      </c>
      <c r="F8" s="18">
        <f>F104+F115+F132</f>
        <v>0</v>
      </c>
    </row>
    <row r="9" spans="1:6" x14ac:dyDescent="0.15">
      <c r="A9" s="16"/>
      <c r="C9" s="14" t="s">
        <v>44</v>
      </c>
      <c r="D9" s="19">
        <f>D8+D7</f>
        <v>0</v>
      </c>
      <c r="F9" s="19">
        <f>F8+F7</f>
        <v>0</v>
      </c>
    </row>
    <row r="10" spans="1:6" x14ac:dyDescent="0.15">
      <c r="A10" s="16"/>
      <c r="C10" s="14" t="s">
        <v>45</v>
      </c>
      <c r="D10" s="20">
        <f>D9/12</f>
        <v>0</v>
      </c>
      <c r="F10" s="20">
        <f>F9/12</f>
        <v>0</v>
      </c>
    </row>
    <row r="11" spans="1:6" x14ac:dyDescent="0.15">
      <c r="A11" s="16"/>
    </row>
    <row r="12" spans="1:6" x14ac:dyDescent="0.15">
      <c r="A12" s="16"/>
      <c r="C12" s="14" t="s">
        <v>15</v>
      </c>
      <c r="D12" s="21"/>
      <c r="F12" s="21"/>
    </row>
    <row r="13" spans="1:6" s="12" customFormat="1" x14ac:dyDescent="0.15">
      <c r="C13" s="14"/>
      <c r="D13" s="22"/>
      <c r="F13" s="22"/>
    </row>
    <row r="14" spans="1:6" s="12" customFormat="1" x14ac:dyDescent="0.15">
      <c r="A14" s="16" t="s">
        <v>46</v>
      </c>
      <c r="B14" s="23"/>
      <c r="C14" s="24"/>
      <c r="D14" s="25"/>
      <c r="E14" s="23"/>
      <c r="F14" s="25"/>
    </row>
    <row r="15" spans="1:6" x14ac:dyDescent="0.15">
      <c r="A15" s="16">
        <v>1</v>
      </c>
      <c r="B15" s="13" t="s">
        <v>47</v>
      </c>
      <c r="C15" s="14">
        <v>22</v>
      </c>
      <c r="D15" s="26"/>
      <c r="E15" s="14">
        <v>22</v>
      </c>
      <c r="F15" s="26"/>
    </row>
    <row r="16" spans="1:6" x14ac:dyDescent="0.15">
      <c r="A16" s="16">
        <v>2</v>
      </c>
      <c r="B16" s="13" t="s">
        <v>48</v>
      </c>
      <c r="C16" s="14" t="s">
        <v>49</v>
      </c>
      <c r="D16" s="26">
        <v>0</v>
      </c>
      <c r="E16" s="14" t="s">
        <v>49</v>
      </c>
      <c r="F16" s="26"/>
    </row>
    <row r="17" spans="1:6" x14ac:dyDescent="0.15">
      <c r="A17" s="16">
        <v>3</v>
      </c>
      <c r="B17" s="13" t="s">
        <v>50</v>
      </c>
      <c r="C17" s="14" t="s">
        <v>51</v>
      </c>
      <c r="D17" s="26">
        <v>0</v>
      </c>
      <c r="E17" s="14" t="s">
        <v>51</v>
      </c>
      <c r="F17" s="26"/>
    </row>
    <row r="18" spans="1:6" x14ac:dyDescent="0.15">
      <c r="A18" s="16">
        <v>4</v>
      </c>
      <c r="B18" s="13" t="s">
        <v>52</v>
      </c>
      <c r="C18" s="14">
        <v>10</v>
      </c>
      <c r="D18" s="26">
        <v>0</v>
      </c>
      <c r="E18" s="14">
        <v>10</v>
      </c>
      <c r="F18" s="26"/>
    </row>
    <row r="19" spans="1:6" x14ac:dyDescent="0.15">
      <c r="A19" s="16">
        <v>5</v>
      </c>
      <c r="B19" s="13" t="s">
        <v>53</v>
      </c>
      <c r="C19" s="14">
        <v>11</v>
      </c>
      <c r="D19" s="26">
        <v>0</v>
      </c>
      <c r="E19" s="14">
        <v>11</v>
      </c>
      <c r="F19" s="26"/>
    </row>
    <row r="20" spans="1:6" x14ac:dyDescent="0.15">
      <c r="A20" s="16">
        <v>6</v>
      </c>
      <c r="B20" s="13" t="s">
        <v>54</v>
      </c>
      <c r="C20" s="14">
        <v>13</v>
      </c>
      <c r="D20" s="26">
        <v>0</v>
      </c>
      <c r="E20" s="14">
        <v>13</v>
      </c>
      <c r="F20" s="26"/>
    </row>
    <row r="21" spans="1:6" x14ac:dyDescent="0.15">
      <c r="A21" s="16">
        <v>7</v>
      </c>
      <c r="B21" s="13" t="s">
        <v>55</v>
      </c>
      <c r="C21" s="14" t="s">
        <v>56</v>
      </c>
      <c r="D21" s="26">
        <v>0</v>
      </c>
      <c r="E21" s="14" t="s">
        <v>56</v>
      </c>
      <c r="F21" s="26"/>
    </row>
    <row r="22" spans="1:6" x14ac:dyDescent="0.15">
      <c r="A22" s="16">
        <v>8</v>
      </c>
      <c r="B22" s="13" t="s">
        <v>57</v>
      </c>
      <c r="C22" s="14">
        <v>17</v>
      </c>
      <c r="D22" s="26">
        <v>0</v>
      </c>
      <c r="E22" s="14">
        <v>17</v>
      </c>
      <c r="F22" s="26"/>
    </row>
    <row r="23" spans="1:6" x14ac:dyDescent="0.15">
      <c r="A23" s="16">
        <v>9</v>
      </c>
      <c r="B23" s="13" t="s">
        <v>58</v>
      </c>
      <c r="C23" s="14">
        <v>19</v>
      </c>
      <c r="D23" s="26">
        <v>0</v>
      </c>
      <c r="E23" s="14">
        <v>19</v>
      </c>
      <c r="F23" s="26"/>
    </row>
    <row r="24" spans="1:6" x14ac:dyDescent="0.15">
      <c r="A24" s="16">
        <v>10</v>
      </c>
      <c r="B24" s="13" t="s">
        <v>59</v>
      </c>
      <c r="C24" s="14">
        <v>20</v>
      </c>
      <c r="D24" s="26">
        <v>0</v>
      </c>
      <c r="E24" s="14">
        <v>20</v>
      </c>
      <c r="F24" s="26"/>
    </row>
    <row r="25" spans="1:6" x14ac:dyDescent="0.15">
      <c r="A25" s="16">
        <v>11</v>
      </c>
      <c r="B25" s="13" t="s">
        <v>60</v>
      </c>
      <c r="C25" s="14">
        <v>21</v>
      </c>
      <c r="D25" s="26">
        <v>0</v>
      </c>
      <c r="E25" s="14">
        <v>21</v>
      </c>
      <c r="F25" s="26"/>
    </row>
    <row r="26" spans="1:6" x14ac:dyDescent="0.15">
      <c r="A26" s="16">
        <v>12</v>
      </c>
      <c r="B26" s="13" t="s">
        <v>61</v>
      </c>
      <c r="D26" s="26"/>
      <c r="E26" s="14"/>
      <c r="F26" s="26"/>
    </row>
    <row r="27" spans="1:6" x14ac:dyDescent="0.15">
      <c r="A27" s="16"/>
      <c r="C27" s="14" t="s">
        <v>62</v>
      </c>
      <c r="D27" s="17">
        <f>D15-D16+D17-D18-D19-D20+D21-D22-D23+D24-D25+D26</f>
        <v>0</v>
      </c>
      <c r="E27" s="14"/>
      <c r="F27" s="17">
        <f>F15-F16+F17-F18-F19-F20+F21-F22-F23+F24-F25+F26</f>
        <v>0</v>
      </c>
    </row>
    <row r="28" spans="1:6" x14ac:dyDescent="0.15">
      <c r="E28" s="14"/>
    </row>
    <row r="29" spans="1:6" s="12" customFormat="1" x14ac:dyDescent="0.15">
      <c r="A29" s="16" t="s">
        <v>63</v>
      </c>
      <c r="B29" s="23"/>
      <c r="C29" s="24"/>
      <c r="D29" s="25"/>
      <c r="E29" s="24"/>
      <c r="F29" s="25"/>
    </row>
    <row r="30" spans="1:6" x14ac:dyDescent="0.15">
      <c r="A30" s="16">
        <v>13</v>
      </c>
      <c r="B30" s="13" t="s">
        <v>64</v>
      </c>
      <c r="C30" s="14">
        <v>8</v>
      </c>
      <c r="D30" s="26"/>
      <c r="E30" s="14">
        <v>8</v>
      </c>
      <c r="F30" s="26"/>
    </row>
    <row r="31" spans="1:6" x14ac:dyDescent="0.15">
      <c r="A31" s="16">
        <v>14</v>
      </c>
      <c r="B31" s="13" t="s">
        <v>65</v>
      </c>
      <c r="C31" s="14" t="s">
        <v>66</v>
      </c>
      <c r="D31" s="26"/>
      <c r="E31" s="14" t="s">
        <v>66</v>
      </c>
      <c r="F31" s="26"/>
    </row>
    <row r="32" spans="1:6" x14ac:dyDescent="0.15">
      <c r="A32" s="16"/>
      <c r="C32" s="14" t="s">
        <v>67</v>
      </c>
      <c r="D32" s="17">
        <f>-D30+D31</f>
        <v>0</v>
      </c>
      <c r="E32" s="14"/>
      <c r="F32" s="17">
        <f>-F30+F31</f>
        <v>0</v>
      </c>
    </row>
    <row r="33" spans="1:6" x14ac:dyDescent="0.15">
      <c r="E33" s="14"/>
    </row>
    <row r="34" spans="1:6" s="12" customFormat="1" x14ac:dyDescent="0.15">
      <c r="A34" s="16" t="s">
        <v>68</v>
      </c>
      <c r="B34" s="23"/>
      <c r="C34" s="24"/>
      <c r="D34" s="25"/>
      <c r="E34" s="24"/>
      <c r="F34" s="25"/>
    </row>
    <row r="35" spans="1:6" x14ac:dyDescent="0.15">
      <c r="A35" s="16">
        <v>15</v>
      </c>
      <c r="B35" s="13" t="s">
        <v>69</v>
      </c>
      <c r="C35" s="14">
        <v>2</v>
      </c>
      <c r="D35" s="26"/>
      <c r="E35" s="14">
        <v>2</v>
      </c>
      <c r="F35" s="26"/>
    </row>
    <row r="36" spans="1:6" x14ac:dyDescent="0.15">
      <c r="A36" s="16">
        <v>16</v>
      </c>
      <c r="B36" s="13" t="s">
        <v>70</v>
      </c>
      <c r="C36" s="14">
        <v>6</v>
      </c>
      <c r="D36" s="26"/>
      <c r="E36" s="14">
        <v>6</v>
      </c>
      <c r="F36" s="26"/>
    </row>
    <row r="37" spans="1:6" x14ac:dyDescent="0.15">
      <c r="A37" s="16"/>
      <c r="C37" s="14" t="s">
        <v>71</v>
      </c>
      <c r="D37" s="17">
        <f>-D35-D36</f>
        <v>0</v>
      </c>
      <c r="E37" s="14"/>
      <c r="F37" s="17">
        <f>-F35-F36</f>
        <v>0</v>
      </c>
    </row>
    <row r="38" spans="1:6" x14ac:dyDescent="0.15">
      <c r="E38" s="14"/>
    </row>
    <row r="39" spans="1:6" s="12" customFormat="1" x14ac:dyDescent="0.15">
      <c r="A39" s="16" t="s">
        <v>72</v>
      </c>
      <c r="B39" s="23"/>
      <c r="C39" s="24"/>
      <c r="D39" s="25"/>
      <c r="E39" s="24"/>
      <c r="F39" s="25"/>
    </row>
    <row r="40" spans="1:6" x14ac:dyDescent="0.15">
      <c r="A40" s="16">
        <v>17</v>
      </c>
      <c r="B40" s="13" t="s">
        <v>73</v>
      </c>
      <c r="C40" s="14">
        <v>6</v>
      </c>
      <c r="D40" s="26">
        <v>0</v>
      </c>
      <c r="E40" s="14">
        <v>6</v>
      </c>
      <c r="F40" s="26"/>
    </row>
    <row r="41" spans="1:6" x14ac:dyDescent="0.15">
      <c r="A41" s="16">
        <v>18</v>
      </c>
      <c r="B41" s="13" t="s">
        <v>74</v>
      </c>
      <c r="C41" s="14">
        <v>12</v>
      </c>
      <c r="D41" s="26">
        <v>0</v>
      </c>
      <c r="E41" s="14">
        <v>12</v>
      </c>
      <c r="F41" s="26"/>
    </row>
    <row r="42" spans="1:6" x14ac:dyDescent="0.15">
      <c r="A42" s="16">
        <v>19</v>
      </c>
      <c r="B42" s="13" t="s">
        <v>65</v>
      </c>
      <c r="C42" s="14">
        <v>13</v>
      </c>
      <c r="D42" s="26"/>
      <c r="E42" s="14">
        <v>13</v>
      </c>
      <c r="F42" s="26"/>
    </row>
    <row r="43" spans="1:6" x14ac:dyDescent="0.15">
      <c r="A43" s="16">
        <v>20</v>
      </c>
      <c r="B43" s="13" t="s">
        <v>75</v>
      </c>
      <c r="C43" s="14" t="s">
        <v>76</v>
      </c>
      <c r="D43" s="26">
        <v>0</v>
      </c>
      <c r="E43" s="14" t="s">
        <v>76</v>
      </c>
      <c r="F43" s="26"/>
    </row>
    <row r="44" spans="1:6" x14ac:dyDescent="0.15">
      <c r="A44" s="16">
        <v>21</v>
      </c>
      <c r="B44" s="13" t="s">
        <v>77</v>
      </c>
      <c r="C44" s="14">
        <v>30</v>
      </c>
      <c r="D44" s="26">
        <v>0</v>
      </c>
      <c r="E44" s="14">
        <v>30</v>
      </c>
      <c r="F44" s="26"/>
    </row>
    <row r="45" spans="1:6" x14ac:dyDescent="0.15">
      <c r="A45" s="16">
        <v>22</v>
      </c>
      <c r="B45" s="13" t="s">
        <v>78</v>
      </c>
      <c r="C45" s="14" t="s">
        <v>79</v>
      </c>
      <c r="D45" s="26"/>
      <c r="E45" s="14" t="s">
        <v>79</v>
      </c>
      <c r="F45" s="26"/>
    </row>
    <row r="46" spans="1:6" x14ac:dyDescent="0.15">
      <c r="A46" s="16"/>
      <c r="C46" s="14" t="s">
        <v>80</v>
      </c>
      <c r="D46" s="17">
        <f>-D40+D41+D42-D43+D44+D45</f>
        <v>0</v>
      </c>
      <c r="E46" s="14"/>
      <c r="F46" s="17">
        <f>-F40+F41+F42-F43+F44+F45</f>
        <v>0</v>
      </c>
    </row>
    <row r="47" spans="1:6" x14ac:dyDescent="0.15">
      <c r="E47" s="14"/>
    </row>
    <row r="48" spans="1:6" s="12" customFormat="1" x14ac:dyDescent="0.15">
      <c r="A48" s="16" t="s">
        <v>81</v>
      </c>
      <c r="B48" s="23"/>
      <c r="C48" s="24"/>
      <c r="D48" s="25"/>
      <c r="E48" s="24"/>
      <c r="F48" s="25"/>
    </row>
    <row r="49" spans="1:6" x14ac:dyDescent="0.15">
      <c r="A49" s="16">
        <v>23</v>
      </c>
      <c r="B49" s="13" t="s">
        <v>82</v>
      </c>
      <c r="C49" s="14" t="s">
        <v>83</v>
      </c>
      <c r="D49" s="26"/>
      <c r="E49" s="14" t="s">
        <v>83</v>
      </c>
      <c r="F49" s="26"/>
    </row>
    <row r="50" spans="1:6" x14ac:dyDescent="0.15">
      <c r="A50" s="16"/>
      <c r="C50" s="14" t="s">
        <v>84</v>
      </c>
      <c r="D50" s="17">
        <f>D49</f>
        <v>0</v>
      </c>
      <c r="E50" s="14"/>
      <c r="F50" s="17">
        <f>F49</f>
        <v>0</v>
      </c>
    </row>
    <row r="51" spans="1:6" x14ac:dyDescent="0.15">
      <c r="E51" s="14"/>
    </row>
    <row r="52" spans="1:6" s="12" customFormat="1" x14ac:dyDescent="0.15">
      <c r="A52" s="16" t="s">
        <v>85</v>
      </c>
      <c r="B52" s="23"/>
      <c r="C52" s="24"/>
      <c r="D52" s="25"/>
      <c r="E52" s="24"/>
      <c r="F52" s="25"/>
    </row>
    <row r="53" spans="1:6" x14ac:dyDescent="0.15">
      <c r="A53" s="16">
        <v>24</v>
      </c>
      <c r="B53" s="13" t="s">
        <v>82</v>
      </c>
      <c r="C53" s="14" t="s">
        <v>86</v>
      </c>
      <c r="D53" s="26"/>
      <c r="E53" s="14" t="s">
        <v>86</v>
      </c>
      <c r="F53" s="26"/>
    </row>
    <row r="54" spans="1:6" x14ac:dyDescent="0.15">
      <c r="A54" s="16"/>
      <c r="C54" s="14" t="s">
        <v>87</v>
      </c>
      <c r="D54" s="17">
        <f>D53</f>
        <v>0</v>
      </c>
      <c r="E54" s="14"/>
      <c r="F54" s="17">
        <f>F53</f>
        <v>0</v>
      </c>
    </row>
    <row r="55" spans="1:6" x14ac:dyDescent="0.15">
      <c r="E55" s="14"/>
    </row>
    <row r="56" spans="1:6" s="12" customFormat="1" x14ac:dyDescent="0.15">
      <c r="A56" s="16" t="s">
        <v>88</v>
      </c>
      <c r="B56" s="23"/>
      <c r="C56" s="24"/>
      <c r="D56" s="25"/>
      <c r="E56" s="24"/>
      <c r="F56" s="25"/>
    </row>
    <row r="57" spans="1:6" x14ac:dyDescent="0.15">
      <c r="A57" s="16">
        <v>25</v>
      </c>
      <c r="B57" s="13" t="s">
        <v>89</v>
      </c>
      <c r="C57" s="14">
        <v>21</v>
      </c>
      <c r="D57" s="26"/>
      <c r="E57" s="14">
        <v>21</v>
      </c>
      <c r="F57" s="26"/>
    </row>
    <row r="58" spans="1:6" x14ac:dyDescent="0.15">
      <c r="A58" s="16"/>
      <c r="C58" s="14" t="s">
        <v>90</v>
      </c>
      <c r="D58" s="17">
        <f>D57</f>
        <v>0</v>
      </c>
      <c r="E58" s="14"/>
      <c r="F58" s="17">
        <f>F57</f>
        <v>0</v>
      </c>
    </row>
    <row r="59" spans="1:6" x14ac:dyDescent="0.15">
      <c r="E59" s="14"/>
    </row>
    <row r="60" spans="1:6" s="12" customFormat="1" x14ac:dyDescent="0.15">
      <c r="A60" s="16" t="s">
        <v>91</v>
      </c>
      <c r="B60" s="23"/>
      <c r="C60" s="24"/>
      <c r="D60" s="25"/>
      <c r="E60" s="24"/>
      <c r="F60" s="25"/>
    </row>
    <row r="61" spans="1:6" x14ac:dyDescent="0.15">
      <c r="A61" s="16">
        <v>26</v>
      </c>
      <c r="B61" s="13" t="s">
        <v>92</v>
      </c>
      <c r="C61" s="14" t="s">
        <v>93</v>
      </c>
      <c r="D61" s="26"/>
      <c r="E61" s="14" t="s">
        <v>93</v>
      </c>
      <c r="F61" s="26"/>
    </row>
    <row r="62" spans="1:6" x14ac:dyDescent="0.15">
      <c r="A62" s="16">
        <v>27</v>
      </c>
      <c r="B62" s="13" t="s">
        <v>94</v>
      </c>
      <c r="C62" s="14">
        <v>19</v>
      </c>
      <c r="D62" s="26"/>
      <c r="E62" s="14">
        <v>19</v>
      </c>
      <c r="F62" s="26"/>
    </row>
    <row r="63" spans="1:6" x14ac:dyDescent="0.15">
      <c r="A63" s="16">
        <v>28</v>
      </c>
      <c r="B63" s="13" t="s">
        <v>95</v>
      </c>
      <c r="C63" s="14">
        <v>18</v>
      </c>
      <c r="D63" s="26"/>
      <c r="E63" s="14">
        <v>18</v>
      </c>
      <c r="F63" s="26"/>
    </row>
    <row r="64" spans="1:6" x14ac:dyDescent="0.15">
      <c r="A64" s="16">
        <v>29</v>
      </c>
      <c r="B64" s="13" t="s">
        <v>96</v>
      </c>
      <c r="C64" s="14">
        <v>9</v>
      </c>
      <c r="D64" s="26"/>
      <c r="E64" s="14">
        <v>9</v>
      </c>
      <c r="F64" s="26"/>
    </row>
    <row r="65" spans="1:6" x14ac:dyDescent="0.15">
      <c r="A65" s="16" t="s">
        <v>97</v>
      </c>
      <c r="B65" s="13" t="s">
        <v>98</v>
      </c>
      <c r="C65" s="14">
        <v>12</v>
      </c>
      <c r="D65" s="26"/>
      <c r="E65" s="14">
        <v>12</v>
      </c>
      <c r="F65" s="26"/>
    </row>
    <row r="66" spans="1:6" x14ac:dyDescent="0.15">
      <c r="A66" s="16" t="s">
        <v>99</v>
      </c>
      <c r="B66" s="13" t="s">
        <v>100</v>
      </c>
      <c r="C66" s="14">
        <v>16</v>
      </c>
      <c r="D66" s="26"/>
      <c r="E66" s="14">
        <v>16</v>
      </c>
      <c r="F66" s="26"/>
    </row>
    <row r="67" spans="1:6" x14ac:dyDescent="0.15">
      <c r="A67" s="16"/>
      <c r="B67" s="13" t="s">
        <v>101</v>
      </c>
      <c r="C67" s="14" t="s">
        <v>102</v>
      </c>
      <c r="D67" s="17">
        <f>D61-D62+D63+D64+D65+D66</f>
        <v>0</v>
      </c>
      <c r="E67" s="14"/>
      <c r="F67" s="17">
        <f>F61-F62+F63+F64+F65+F66</f>
        <v>0</v>
      </c>
    </row>
    <row r="68" spans="1:6" x14ac:dyDescent="0.15">
      <c r="E68" s="14"/>
    </row>
    <row r="69" spans="1:6" s="12" customFormat="1" x14ac:dyDescent="0.15">
      <c r="A69" s="16" t="s">
        <v>103</v>
      </c>
      <c r="B69" s="23"/>
      <c r="C69" s="24"/>
      <c r="D69" s="25"/>
      <c r="E69" s="24"/>
      <c r="F69" s="25"/>
    </row>
    <row r="70" spans="1:6" x14ac:dyDescent="0.15">
      <c r="A70" s="16">
        <v>30</v>
      </c>
      <c r="B70" s="13" t="s">
        <v>104</v>
      </c>
      <c r="C70" s="14" t="s">
        <v>105</v>
      </c>
      <c r="D70" s="26"/>
      <c r="E70" s="14" t="s">
        <v>105</v>
      </c>
      <c r="F70" s="26"/>
    </row>
    <row r="71" spans="1:6" x14ac:dyDescent="0.15">
      <c r="A71" s="16">
        <v>31</v>
      </c>
      <c r="B71" s="13" t="s">
        <v>60</v>
      </c>
      <c r="C71" s="14">
        <v>10</v>
      </c>
      <c r="D71" s="26"/>
      <c r="E71" s="14">
        <v>10</v>
      </c>
      <c r="F71" s="26"/>
    </row>
    <row r="72" spans="1:6" x14ac:dyDescent="0.15">
      <c r="A72" s="16">
        <v>32</v>
      </c>
      <c r="B72" s="13" t="s">
        <v>65</v>
      </c>
      <c r="C72" s="14">
        <v>16</v>
      </c>
      <c r="D72" s="26"/>
      <c r="E72" s="14">
        <v>16</v>
      </c>
      <c r="F72" s="26"/>
    </row>
    <row r="73" spans="1:6" x14ac:dyDescent="0.15">
      <c r="A73" s="16">
        <v>33</v>
      </c>
      <c r="B73" s="13" t="s">
        <v>106</v>
      </c>
      <c r="C73" s="14">
        <v>34</v>
      </c>
      <c r="D73" s="26"/>
      <c r="E73" s="14">
        <v>34</v>
      </c>
      <c r="F73" s="26"/>
    </row>
    <row r="74" spans="1:6" x14ac:dyDescent="0.15">
      <c r="A74" s="16">
        <v>34</v>
      </c>
      <c r="B74" s="13" t="s">
        <v>77</v>
      </c>
      <c r="C74" s="14">
        <v>34</v>
      </c>
      <c r="D74" s="26"/>
      <c r="E74" s="14">
        <v>34</v>
      </c>
      <c r="F74" s="26"/>
    </row>
    <row r="75" spans="1:6" x14ac:dyDescent="0.15">
      <c r="A75" s="16"/>
      <c r="C75" s="14" t="s">
        <v>107</v>
      </c>
      <c r="D75" s="17">
        <f>D70-D71+D72+D73+D74</f>
        <v>0</v>
      </c>
      <c r="E75" s="14"/>
      <c r="F75" s="17">
        <f>F70-F71+F72+F73+F74</f>
        <v>0</v>
      </c>
    </row>
    <row r="76" spans="1:6" x14ac:dyDescent="0.15">
      <c r="E76" s="14"/>
    </row>
    <row r="77" spans="1:6" s="12" customFormat="1" x14ac:dyDescent="0.15">
      <c r="A77" s="12" t="s">
        <v>108</v>
      </c>
      <c r="C77" s="14"/>
      <c r="D77" s="22"/>
      <c r="E77" s="14"/>
      <c r="F77" s="22"/>
    </row>
    <row r="78" spans="1:6" s="12" customFormat="1" x14ac:dyDescent="0.15">
      <c r="B78" s="12" t="s">
        <v>109</v>
      </c>
      <c r="C78" s="14"/>
      <c r="D78" s="22"/>
      <c r="E78" s="14"/>
      <c r="F78" s="22"/>
    </row>
    <row r="79" spans="1:6" x14ac:dyDescent="0.15">
      <c r="E79" s="14"/>
    </row>
    <row r="80" spans="1:6" s="12" customFormat="1" x14ac:dyDescent="0.15">
      <c r="A80" s="16" t="s">
        <v>110</v>
      </c>
      <c r="B80" s="23"/>
      <c r="C80" s="24"/>
      <c r="D80" s="25"/>
      <c r="E80" s="24"/>
      <c r="F80" s="25"/>
    </row>
    <row r="81" spans="1:6" x14ac:dyDescent="0.15">
      <c r="A81" s="16">
        <v>35</v>
      </c>
      <c r="B81" s="13" t="s">
        <v>111</v>
      </c>
      <c r="C81" s="14">
        <v>1</v>
      </c>
      <c r="D81" s="26"/>
      <c r="E81" s="14">
        <v>1</v>
      </c>
      <c r="F81" s="26"/>
    </row>
    <row r="82" spans="1:6" x14ac:dyDescent="0.15">
      <c r="A82" s="16">
        <v>36</v>
      </c>
      <c r="B82" s="13" t="s">
        <v>112</v>
      </c>
      <c r="C82" s="14" t="s">
        <v>113</v>
      </c>
      <c r="D82" s="26"/>
      <c r="E82" s="14" t="s">
        <v>113</v>
      </c>
      <c r="F82" s="26"/>
    </row>
    <row r="83" spans="1:6" x14ac:dyDescent="0.15">
      <c r="A83" s="16">
        <v>37</v>
      </c>
      <c r="B83" s="13" t="s">
        <v>114</v>
      </c>
      <c r="C83" s="14">
        <v>5</v>
      </c>
      <c r="D83" s="26"/>
      <c r="E83" s="14">
        <v>5</v>
      </c>
      <c r="F83" s="26"/>
    </row>
    <row r="84" spans="1:6" x14ac:dyDescent="0.15">
      <c r="A84" s="16"/>
      <c r="C84" s="14" t="s">
        <v>115</v>
      </c>
      <c r="D84" s="17">
        <f>D81+D82+D83</f>
        <v>0</v>
      </c>
      <c r="E84" s="14"/>
      <c r="F84" s="17">
        <f>F81+F82+F83</f>
        <v>0</v>
      </c>
    </row>
    <row r="85" spans="1:6" x14ac:dyDescent="0.15">
      <c r="E85" s="14"/>
    </row>
    <row r="86" spans="1:6" s="12" customFormat="1" x14ac:dyDescent="0.15">
      <c r="A86" s="16" t="s">
        <v>116</v>
      </c>
      <c r="B86" s="23"/>
      <c r="C86" s="24"/>
      <c r="D86" s="25"/>
      <c r="E86" s="24"/>
      <c r="F86" s="25"/>
    </row>
    <row r="87" spans="1:6" x14ac:dyDescent="0.15">
      <c r="A87" s="16">
        <v>38</v>
      </c>
      <c r="B87" s="13" t="s">
        <v>111</v>
      </c>
      <c r="C87" s="14">
        <v>1</v>
      </c>
      <c r="D87" s="26"/>
      <c r="E87" s="14">
        <v>1</v>
      </c>
      <c r="F87" s="26"/>
    </row>
    <row r="88" spans="1:6" x14ac:dyDescent="0.15">
      <c r="A88" s="16">
        <v>39</v>
      </c>
      <c r="B88" s="13" t="s">
        <v>112</v>
      </c>
      <c r="C88" s="14" t="s">
        <v>113</v>
      </c>
      <c r="D88" s="26"/>
      <c r="E88" s="14" t="s">
        <v>113</v>
      </c>
      <c r="F88" s="26"/>
    </row>
    <row r="89" spans="1:6" x14ac:dyDescent="0.15">
      <c r="A89" s="16"/>
      <c r="C89" s="14" t="s">
        <v>117</v>
      </c>
      <c r="D89" s="17">
        <f>D87+D88</f>
        <v>0</v>
      </c>
      <c r="E89" s="14"/>
      <c r="F89" s="17">
        <f>F87+F88</f>
        <v>0</v>
      </c>
    </row>
    <row r="90" spans="1:6" x14ac:dyDescent="0.15">
      <c r="E90" s="14"/>
    </row>
    <row r="91" spans="1:6" s="12" customFormat="1" x14ac:dyDescent="0.15">
      <c r="A91" s="12" t="s">
        <v>118</v>
      </c>
      <c r="C91" s="14"/>
      <c r="D91" s="22"/>
      <c r="E91" s="14"/>
      <c r="F91" s="22"/>
    </row>
    <row r="92" spans="1:6" s="12" customFormat="1" x14ac:dyDescent="0.15">
      <c r="B92" s="12" t="s">
        <v>119</v>
      </c>
      <c r="C92" s="14"/>
      <c r="D92" s="22"/>
      <c r="E92" s="14"/>
      <c r="F92" s="22"/>
    </row>
    <row r="93" spans="1:6" x14ac:dyDescent="0.15">
      <c r="E93" s="14"/>
    </row>
    <row r="94" spans="1:6" s="12" customFormat="1" x14ac:dyDescent="0.15">
      <c r="A94" s="16" t="s">
        <v>120</v>
      </c>
      <c r="B94" s="23"/>
      <c r="C94" s="24"/>
      <c r="D94" s="25"/>
      <c r="E94" s="24"/>
      <c r="F94" s="25"/>
    </row>
    <row r="95" spans="1:6" x14ac:dyDescent="0.15">
      <c r="A95" s="16">
        <v>40</v>
      </c>
      <c r="B95" s="13" t="s">
        <v>121</v>
      </c>
      <c r="C95" s="14">
        <v>4</v>
      </c>
      <c r="D95" s="26"/>
      <c r="E95" s="14">
        <v>4</v>
      </c>
      <c r="F95" s="26"/>
    </row>
    <row r="96" spans="1:6" x14ac:dyDescent="0.15">
      <c r="A96" s="16">
        <v>41</v>
      </c>
      <c r="B96" s="13" t="s">
        <v>60</v>
      </c>
      <c r="C96" s="14">
        <v>7</v>
      </c>
      <c r="D96" s="26"/>
      <c r="E96" s="14">
        <v>7</v>
      </c>
      <c r="F96" s="26"/>
    </row>
    <row r="97" spans="1:6" x14ac:dyDescent="0.15">
      <c r="A97" s="16">
        <v>42</v>
      </c>
      <c r="B97" s="13" t="s">
        <v>65</v>
      </c>
      <c r="C97" s="14" t="s">
        <v>122</v>
      </c>
      <c r="D97" s="26"/>
      <c r="E97" s="14" t="s">
        <v>122</v>
      </c>
      <c r="F97" s="26"/>
    </row>
    <row r="98" spans="1:6" x14ac:dyDescent="0.15">
      <c r="A98" s="16">
        <v>43</v>
      </c>
      <c r="B98" s="13" t="s">
        <v>74</v>
      </c>
      <c r="C98" s="14">
        <v>17</v>
      </c>
      <c r="D98" s="26"/>
      <c r="E98" s="14">
        <v>17</v>
      </c>
      <c r="F98" s="26"/>
    </row>
    <row r="99" spans="1:6" x14ac:dyDescent="0.15">
      <c r="A99" s="16">
        <v>44</v>
      </c>
      <c r="B99" s="13" t="s">
        <v>78</v>
      </c>
      <c r="C99" s="14">
        <v>20</v>
      </c>
      <c r="D99" s="26"/>
      <c r="E99" s="14">
        <v>20</v>
      </c>
      <c r="F99" s="26"/>
    </row>
    <row r="100" spans="1:6" x14ac:dyDescent="0.15">
      <c r="A100" s="16">
        <v>45</v>
      </c>
      <c r="B100" s="13" t="s">
        <v>123</v>
      </c>
      <c r="C100" s="14">
        <v>16</v>
      </c>
      <c r="D100" s="26"/>
      <c r="E100" s="14">
        <v>16</v>
      </c>
      <c r="F100" s="26"/>
    </row>
    <row r="101" spans="1:6" x14ac:dyDescent="0.15">
      <c r="A101" s="16">
        <v>46</v>
      </c>
      <c r="B101" s="13" t="s">
        <v>75</v>
      </c>
      <c r="C101" s="14" t="s">
        <v>124</v>
      </c>
      <c r="D101" s="26"/>
      <c r="E101" s="14" t="s">
        <v>124</v>
      </c>
      <c r="F101" s="26"/>
    </row>
    <row r="102" spans="1:6" x14ac:dyDescent="0.15">
      <c r="A102" s="16">
        <v>47</v>
      </c>
      <c r="B102" s="13" t="s">
        <v>125</v>
      </c>
      <c r="D102" s="17">
        <f>-D95-D96+D97+D98+D99-D100-D101</f>
        <v>0</v>
      </c>
      <c r="E102" s="14"/>
      <c r="F102" s="17">
        <f>-F95-F96+F97+F98+F99-F100-F101</f>
        <v>0</v>
      </c>
    </row>
    <row r="103" spans="1:6" x14ac:dyDescent="0.15">
      <c r="A103" s="16" t="s">
        <v>126</v>
      </c>
      <c r="B103" s="13" t="s">
        <v>127</v>
      </c>
      <c r="D103" s="27"/>
      <c r="E103" s="14"/>
      <c r="F103" s="27"/>
    </row>
    <row r="104" spans="1:6" x14ac:dyDescent="0.15">
      <c r="A104" s="16">
        <v>48</v>
      </c>
      <c r="C104" s="14" t="s">
        <v>128</v>
      </c>
      <c r="D104" s="17">
        <f>D102*D103</f>
        <v>0</v>
      </c>
      <c r="E104" s="14"/>
      <c r="F104" s="17">
        <f>F102*F103</f>
        <v>0</v>
      </c>
    </row>
    <row r="105" spans="1:6" x14ac:dyDescent="0.15">
      <c r="E105" s="14"/>
    </row>
    <row r="106" spans="1:6" s="12" customFormat="1" x14ac:dyDescent="0.15">
      <c r="A106" s="16" t="s">
        <v>129</v>
      </c>
      <c r="B106" s="23"/>
      <c r="C106" s="24"/>
      <c r="D106" s="25"/>
      <c r="E106" s="24"/>
      <c r="F106" s="25"/>
    </row>
    <row r="107" spans="1:6" x14ac:dyDescent="0.15">
      <c r="A107" s="16">
        <v>49</v>
      </c>
      <c r="B107" s="13" t="s">
        <v>60</v>
      </c>
      <c r="C107" s="14">
        <v>5</v>
      </c>
      <c r="D107" s="26"/>
      <c r="E107" s="14">
        <v>5</v>
      </c>
      <c r="F107" s="26"/>
    </row>
    <row r="108" spans="1:6" x14ac:dyDescent="0.15">
      <c r="A108" s="16">
        <v>50</v>
      </c>
      <c r="B108" s="13" t="s">
        <v>65</v>
      </c>
      <c r="C108" s="14" t="s">
        <v>130</v>
      </c>
      <c r="D108" s="26"/>
      <c r="E108" s="14" t="s">
        <v>130</v>
      </c>
      <c r="F108" s="26"/>
    </row>
    <row r="109" spans="1:6" x14ac:dyDescent="0.15">
      <c r="A109" s="16">
        <v>51</v>
      </c>
      <c r="B109" s="13" t="s">
        <v>74</v>
      </c>
      <c r="C109" s="14">
        <v>15</v>
      </c>
      <c r="D109" s="26"/>
      <c r="E109" s="14">
        <v>15</v>
      </c>
      <c r="F109" s="26"/>
    </row>
    <row r="110" spans="1:6" x14ac:dyDescent="0.15">
      <c r="A110" s="16">
        <v>52</v>
      </c>
      <c r="B110" s="13" t="s">
        <v>78</v>
      </c>
      <c r="C110" s="14">
        <v>19</v>
      </c>
      <c r="D110" s="26"/>
      <c r="E110" s="14">
        <v>19</v>
      </c>
      <c r="F110" s="26"/>
    </row>
    <row r="111" spans="1:6" x14ac:dyDescent="0.15">
      <c r="A111" s="16">
        <v>53</v>
      </c>
      <c r="B111" s="13" t="s">
        <v>123</v>
      </c>
      <c r="C111" s="14">
        <v>17</v>
      </c>
      <c r="D111" s="26"/>
      <c r="E111" s="14">
        <v>17</v>
      </c>
      <c r="F111" s="26"/>
    </row>
    <row r="112" spans="1:6" x14ac:dyDescent="0.15">
      <c r="A112" s="16">
        <v>54</v>
      </c>
      <c r="B112" s="13" t="s">
        <v>75</v>
      </c>
      <c r="C112" s="14" t="s">
        <v>131</v>
      </c>
      <c r="D112" s="26"/>
      <c r="E112" s="14" t="s">
        <v>131</v>
      </c>
      <c r="F112" s="26"/>
    </row>
    <row r="113" spans="1:6" x14ac:dyDescent="0.15">
      <c r="A113" s="16">
        <v>55</v>
      </c>
      <c r="B113" s="13" t="s">
        <v>125</v>
      </c>
      <c r="D113" s="17">
        <f>-D107+D108+D109+D110-D111-D112</f>
        <v>0</v>
      </c>
      <c r="E113" s="14"/>
      <c r="F113" s="17">
        <f>-F107+F108+F109+F110-F111-F112</f>
        <v>0</v>
      </c>
    </row>
    <row r="114" spans="1:6" x14ac:dyDescent="0.15">
      <c r="A114" s="16" t="s">
        <v>132</v>
      </c>
      <c r="B114" s="13" t="s">
        <v>133</v>
      </c>
      <c r="D114" s="27"/>
      <c r="E114" s="14"/>
      <c r="F114" s="27"/>
    </row>
    <row r="115" spans="1:6" x14ac:dyDescent="0.15">
      <c r="A115" s="16">
        <v>56</v>
      </c>
      <c r="C115" s="14" t="s">
        <v>134</v>
      </c>
      <c r="D115" s="17">
        <f>D113*D114</f>
        <v>0</v>
      </c>
      <c r="E115" s="14"/>
      <c r="F115" s="17">
        <f>F113*F114</f>
        <v>0</v>
      </c>
    </row>
    <row r="116" spans="1:6" x14ac:dyDescent="0.15">
      <c r="E116" s="14"/>
    </row>
    <row r="117" spans="1:6" s="12" customFormat="1" x14ac:dyDescent="0.15">
      <c r="A117" s="16" t="s">
        <v>135</v>
      </c>
      <c r="B117" s="23"/>
      <c r="C117" s="24"/>
      <c r="D117" s="25"/>
      <c r="E117" s="24"/>
      <c r="F117" s="25"/>
    </row>
    <row r="118" spans="1:6" x14ac:dyDescent="0.15">
      <c r="A118" s="16">
        <v>57</v>
      </c>
      <c r="B118" s="13" t="s">
        <v>136</v>
      </c>
      <c r="C118" s="14">
        <v>30</v>
      </c>
      <c r="D118" s="26"/>
      <c r="E118" s="14">
        <v>30</v>
      </c>
      <c r="F118" s="26"/>
    </row>
    <row r="119" spans="1:6" x14ac:dyDescent="0.15">
      <c r="A119" s="16">
        <v>58</v>
      </c>
      <c r="B119" s="13" t="s">
        <v>137</v>
      </c>
      <c r="C119" s="14">
        <v>31</v>
      </c>
      <c r="D119" s="26"/>
      <c r="E119" s="14">
        <v>31</v>
      </c>
      <c r="F119" s="26"/>
    </row>
    <row r="120" spans="1:6" x14ac:dyDescent="0.15">
      <c r="A120" s="16">
        <v>59</v>
      </c>
      <c r="B120" s="13" t="s">
        <v>138</v>
      </c>
      <c r="C120" s="14">
        <v>9</v>
      </c>
      <c r="D120" s="26"/>
      <c r="E120" s="14">
        <v>9</v>
      </c>
      <c r="F120" s="26"/>
    </row>
    <row r="121" spans="1:6" x14ac:dyDescent="0.15">
      <c r="A121" s="16">
        <v>60</v>
      </c>
      <c r="B121" s="13" t="s">
        <v>60</v>
      </c>
      <c r="C121" s="14">
        <v>10</v>
      </c>
      <c r="D121" s="26"/>
      <c r="E121" s="14">
        <v>10</v>
      </c>
      <c r="F121" s="26"/>
    </row>
    <row r="122" spans="1:6" x14ac:dyDescent="0.15">
      <c r="A122" s="16">
        <v>61</v>
      </c>
      <c r="B122" s="13" t="s">
        <v>65</v>
      </c>
      <c r="C122" s="14" t="s">
        <v>139</v>
      </c>
      <c r="D122" s="26"/>
      <c r="E122" s="14" t="s">
        <v>139</v>
      </c>
      <c r="F122" s="26"/>
    </row>
    <row r="123" spans="1:6" x14ac:dyDescent="0.15">
      <c r="A123" s="16">
        <v>62</v>
      </c>
      <c r="B123" s="13" t="s">
        <v>74</v>
      </c>
      <c r="C123" s="14">
        <v>22</v>
      </c>
      <c r="D123" s="26"/>
      <c r="E123" s="14">
        <v>22</v>
      </c>
      <c r="F123" s="26"/>
    </row>
    <row r="124" spans="1:6" x14ac:dyDescent="0.15">
      <c r="A124" s="16">
        <v>63</v>
      </c>
      <c r="B124" s="13" t="s">
        <v>78</v>
      </c>
      <c r="C124" s="14">
        <v>26</v>
      </c>
      <c r="D124" s="26"/>
      <c r="E124" s="14">
        <v>26</v>
      </c>
      <c r="F124" s="26"/>
    </row>
    <row r="125" spans="1:6" x14ac:dyDescent="0.15">
      <c r="A125" s="16">
        <v>64</v>
      </c>
      <c r="B125" s="13" t="s">
        <v>140</v>
      </c>
      <c r="C125" s="14" t="s">
        <v>141</v>
      </c>
      <c r="D125" s="26"/>
      <c r="E125" s="14" t="s">
        <v>141</v>
      </c>
      <c r="F125" s="26"/>
    </row>
    <row r="126" spans="1:6" x14ac:dyDescent="0.15">
      <c r="A126" s="16">
        <v>65</v>
      </c>
      <c r="B126" s="13" t="s">
        <v>123</v>
      </c>
      <c r="C126" s="14">
        <v>17</v>
      </c>
      <c r="D126" s="26"/>
      <c r="E126" s="14">
        <v>17</v>
      </c>
      <c r="F126" s="26"/>
    </row>
    <row r="127" spans="1:6" x14ac:dyDescent="0.15">
      <c r="A127" s="16">
        <v>66</v>
      </c>
      <c r="B127" s="13" t="s">
        <v>75</v>
      </c>
      <c r="C127" s="14" t="s">
        <v>142</v>
      </c>
      <c r="D127" s="26"/>
      <c r="E127" s="14" t="s">
        <v>142</v>
      </c>
      <c r="F127" s="26"/>
    </row>
    <row r="128" spans="1:6" x14ac:dyDescent="0.15">
      <c r="A128" s="16">
        <v>67</v>
      </c>
      <c r="B128" s="13" t="s">
        <v>125</v>
      </c>
      <c r="D128" s="17">
        <f>D118-D119-D120-D121+D122+D123+D124+D125-D126-D127</f>
        <v>0</v>
      </c>
      <c r="E128" s="14"/>
      <c r="F128" s="17">
        <f>F118-F119-F120-F121+F122+F123+F124+F125-F126-F127</f>
        <v>0</v>
      </c>
    </row>
    <row r="129" spans="1:6" x14ac:dyDescent="0.15">
      <c r="A129" s="16" t="s">
        <v>143</v>
      </c>
      <c r="B129" s="13" t="s">
        <v>144</v>
      </c>
      <c r="D129" s="27"/>
      <c r="E129" s="14"/>
      <c r="F129" s="27"/>
    </row>
    <row r="130" spans="1:6" x14ac:dyDescent="0.15">
      <c r="A130" s="16">
        <v>68</v>
      </c>
      <c r="B130" s="13" t="s">
        <v>145</v>
      </c>
      <c r="D130" s="17">
        <f>D128*D129</f>
        <v>0</v>
      </c>
      <c r="E130" s="14"/>
      <c r="F130" s="17">
        <f>F128*F129</f>
        <v>0</v>
      </c>
    </row>
    <row r="131" spans="1:6" x14ac:dyDescent="0.15">
      <c r="A131" s="16">
        <v>69</v>
      </c>
      <c r="B131" s="13" t="s">
        <v>146</v>
      </c>
      <c r="C131" s="14" t="s">
        <v>147</v>
      </c>
      <c r="D131" s="26"/>
      <c r="E131" s="14" t="s">
        <v>147</v>
      </c>
      <c r="F131" s="26"/>
    </row>
    <row r="132" spans="1:6" x14ac:dyDescent="0.15">
      <c r="A132" s="16">
        <v>70</v>
      </c>
      <c r="C132" s="14" t="s">
        <v>148</v>
      </c>
      <c r="D132" s="17">
        <f>D130-D131</f>
        <v>0</v>
      </c>
      <c r="E132" s="14"/>
      <c r="F132" s="17">
        <f>F130-F131</f>
        <v>0</v>
      </c>
    </row>
    <row r="133" spans="1:6" x14ac:dyDescent="0.15">
      <c r="E133" s="14"/>
    </row>
  </sheetData>
  <sheetProtection password="C42C" sheet="1" objects="1" scenarios="1" selectLockedCells="1"/>
  <mergeCells count="2">
    <mergeCell ref="D4:F4"/>
    <mergeCell ref="D5:F5"/>
  </mergeCells>
  <phoneticPr fontId="18" type="noConversion"/>
  <dataValidations count="1">
    <dataValidation type="decimal" allowBlank="1" showErrorMessage="1" errorTitle="Use a decimal, dumbass." error="Enter a decimal between 0 and 1. For example, if the borrower owns one-third of the company, use .33." promptTitle="Use a decimal, dumbass." prompt="Enter a decimal between 0 and 1. For example, if the borrower owns one-third of the company, use .33." sqref="D103" xr:uid="{00000000-0002-0000-0200-000000000000}">
      <formula1>0</formula1>
      <formula2>1</formula2>
    </dataValidation>
  </dataValidations>
  <pageMargins left="0.7" right="0.7" top="0.75" bottom="0.75" header="0.3" footer="0.3"/>
  <pageSetup paperSize="5" orientation="portrait" r:id="rId1"/>
  <headerFooter alignWithMargins="0"/>
  <rowBreaks count="1" manualBreakCount="1">
    <brk id="9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workbookViewId="0">
      <selection activeCell="B20" sqref="B20"/>
    </sheetView>
  </sheetViews>
  <sheetFormatPr defaultRowHeight="15" x14ac:dyDescent="0.25"/>
  <cols>
    <col min="1" max="1" width="22" bestFit="1" customWidth="1"/>
    <col min="2" max="2" width="15.7109375" customWidth="1"/>
    <col min="3" max="3" width="30.7109375" bestFit="1" customWidth="1"/>
    <col min="5" max="5" width="25.85546875" bestFit="1" customWidth="1"/>
    <col min="6" max="6" width="15.7109375" customWidth="1"/>
  </cols>
  <sheetData>
    <row r="1" spans="1:6" ht="28.5" x14ac:dyDescent="0.45">
      <c r="A1" s="84" t="s">
        <v>209</v>
      </c>
      <c r="B1" s="84"/>
      <c r="C1" s="84"/>
      <c r="D1" s="84"/>
      <c r="E1" s="84"/>
      <c r="F1" s="84"/>
    </row>
    <row r="2" spans="1:6" ht="18.75" x14ac:dyDescent="0.3">
      <c r="A2" s="88" t="s">
        <v>218</v>
      </c>
      <c r="B2" s="88"/>
      <c r="C2" s="88"/>
      <c r="D2" s="88"/>
      <c r="E2" s="88"/>
      <c r="F2" s="88"/>
    </row>
    <row r="3" spans="1:6" ht="18.75" x14ac:dyDescent="0.3">
      <c r="A3" s="62" t="s">
        <v>219</v>
      </c>
      <c r="B3" s="65"/>
      <c r="C3" s="62" t="s">
        <v>210</v>
      </c>
      <c r="D3" s="67"/>
      <c r="E3" s="62" t="s">
        <v>212</v>
      </c>
      <c r="F3" s="63">
        <f>B3</f>
        <v>0</v>
      </c>
    </row>
    <row r="4" spans="1:6" ht="18.75" x14ac:dyDescent="0.3">
      <c r="A4" s="68" t="s">
        <v>221</v>
      </c>
      <c r="B4" s="64">
        <f>F3</f>
        <v>0</v>
      </c>
      <c r="C4" s="85" t="s">
        <v>213</v>
      </c>
      <c r="D4" s="86"/>
      <c r="E4" s="87"/>
      <c r="F4" s="63">
        <f>B4/2</f>
        <v>0</v>
      </c>
    </row>
    <row r="5" spans="1:6" ht="18.75" x14ac:dyDescent="0.3">
      <c r="A5" s="79" t="s">
        <v>2</v>
      </c>
      <c r="B5" s="79"/>
      <c r="C5" s="79"/>
      <c r="D5" s="80">
        <f>F4*52/12</f>
        <v>0</v>
      </c>
      <c r="E5" s="80"/>
      <c r="F5" s="80"/>
    </row>
    <row r="6" spans="1:6" ht="18.75" x14ac:dyDescent="0.3">
      <c r="A6" s="79" t="s">
        <v>223</v>
      </c>
      <c r="B6" s="79"/>
      <c r="C6" s="79"/>
      <c r="D6" s="81">
        <f>D5*12</f>
        <v>0</v>
      </c>
      <c r="E6" s="82"/>
      <c r="F6" s="83"/>
    </row>
    <row r="7" spans="1:6" ht="18.75" x14ac:dyDescent="0.3">
      <c r="A7" s="92"/>
      <c r="B7" s="92"/>
      <c r="C7" s="92"/>
      <c r="D7" s="92"/>
      <c r="E7" s="92"/>
      <c r="F7" s="92"/>
    </row>
    <row r="8" spans="1:6" ht="18.75" x14ac:dyDescent="0.3">
      <c r="A8" s="88" t="s">
        <v>215</v>
      </c>
      <c r="B8" s="88"/>
      <c r="C8" s="88"/>
      <c r="D8" s="88"/>
      <c r="E8" s="88"/>
      <c r="F8" s="88"/>
    </row>
    <row r="9" spans="1:6" ht="18.75" x14ac:dyDescent="0.3">
      <c r="A9" s="62" t="s">
        <v>211</v>
      </c>
      <c r="B9" s="65"/>
      <c r="C9" s="62" t="s">
        <v>210</v>
      </c>
      <c r="D9" s="66">
        <v>40</v>
      </c>
      <c r="E9" s="62" t="s">
        <v>212</v>
      </c>
      <c r="F9" s="63">
        <f>D9*B9</f>
        <v>0</v>
      </c>
    </row>
    <row r="10" spans="1:6" ht="18.75" x14ac:dyDescent="0.3">
      <c r="A10" s="62" t="s">
        <v>216</v>
      </c>
      <c r="B10" s="64">
        <f>F9</f>
        <v>0</v>
      </c>
      <c r="C10" s="85" t="s">
        <v>2</v>
      </c>
      <c r="D10" s="86"/>
      <c r="E10" s="87"/>
      <c r="F10" s="63">
        <f>B10*52/12</f>
        <v>0</v>
      </c>
    </row>
    <row r="11" spans="1:6" ht="18.75" x14ac:dyDescent="0.3">
      <c r="A11" s="79" t="s">
        <v>223</v>
      </c>
      <c r="B11" s="79"/>
      <c r="C11" s="79"/>
      <c r="D11" s="81">
        <f>F10*12</f>
        <v>0</v>
      </c>
      <c r="E11" s="82"/>
      <c r="F11" s="83"/>
    </row>
    <row r="12" spans="1:6" ht="18.75" x14ac:dyDescent="0.3">
      <c r="A12" s="92"/>
      <c r="B12" s="92"/>
      <c r="C12" s="92"/>
      <c r="D12" s="92"/>
      <c r="E12" s="92"/>
      <c r="F12" s="92"/>
    </row>
    <row r="13" spans="1:6" ht="18.75" x14ac:dyDescent="0.3">
      <c r="A13" s="88" t="s">
        <v>214</v>
      </c>
      <c r="B13" s="88"/>
      <c r="C13" s="88"/>
      <c r="D13" s="88"/>
      <c r="E13" s="88"/>
      <c r="F13" s="88"/>
    </row>
    <row r="14" spans="1:6" ht="18.75" x14ac:dyDescent="0.3">
      <c r="A14" s="62" t="s">
        <v>211</v>
      </c>
      <c r="B14" s="65"/>
      <c r="C14" s="62" t="s">
        <v>210</v>
      </c>
      <c r="D14" s="66">
        <v>80</v>
      </c>
      <c r="E14" s="62" t="s">
        <v>212</v>
      </c>
      <c r="F14" s="63">
        <f>D14*B14</f>
        <v>0</v>
      </c>
    </row>
    <row r="15" spans="1:6" ht="18.75" x14ac:dyDescent="0.3">
      <c r="A15" s="62" t="s">
        <v>216</v>
      </c>
      <c r="B15" s="64">
        <f>F14</f>
        <v>0</v>
      </c>
      <c r="C15" s="85" t="s">
        <v>213</v>
      </c>
      <c r="D15" s="86"/>
      <c r="E15" s="87"/>
      <c r="F15" s="63">
        <f>B15/2</f>
        <v>0</v>
      </c>
    </row>
    <row r="16" spans="1:6" ht="18.75" x14ac:dyDescent="0.3">
      <c r="A16" s="79" t="s">
        <v>2</v>
      </c>
      <c r="B16" s="79"/>
      <c r="C16" s="79"/>
      <c r="D16" s="80">
        <f>F15*52/12</f>
        <v>0</v>
      </c>
      <c r="E16" s="80"/>
      <c r="F16" s="80"/>
    </row>
    <row r="17" spans="1:6" ht="18.75" x14ac:dyDescent="0.3">
      <c r="A17" s="79" t="s">
        <v>223</v>
      </c>
      <c r="B17" s="79"/>
      <c r="C17" s="79"/>
      <c r="D17" s="81">
        <f>D16*12</f>
        <v>0</v>
      </c>
      <c r="E17" s="82"/>
      <c r="F17" s="83"/>
    </row>
    <row r="18" spans="1:6" ht="18.75" x14ac:dyDescent="0.3">
      <c r="A18" s="92"/>
      <c r="B18" s="92"/>
      <c r="C18" s="92"/>
      <c r="D18" s="92"/>
      <c r="E18" s="92"/>
      <c r="F18" s="92"/>
    </row>
    <row r="19" spans="1:6" ht="18.75" x14ac:dyDescent="0.3">
      <c r="A19" s="88" t="s">
        <v>217</v>
      </c>
      <c r="B19" s="88"/>
      <c r="C19" s="88"/>
      <c r="D19" s="88"/>
      <c r="E19" s="88"/>
      <c r="F19" s="88"/>
    </row>
    <row r="20" spans="1:6" ht="18.75" x14ac:dyDescent="0.3">
      <c r="A20" s="62" t="s">
        <v>211</v>
      </c>
      <c r="B20" s="65"/>
      <c r="C20" s="62" t="s">
        <v>210</v>
      </c>
      <c r="D20" s="66">
        <v>86.67</v>
      </c>
      <c r="E20" s="62" t="s">
        <v>212</v>
      </c>
      <c r="F20" s="63">
        <f>D20*B20</f>
        <v>0</v>
      </c>
    </row>
    <row r="21" spans="1:6" ht="18.75" x14ac:dyDescent="0.3">
      <c r="A21" s="62" t="s">
        <v>216</v>
      </c>
      <c r="B21" s="64">
        <f>F20</f>
        <v>0</v>
      </c>
      <c r="C21" s="85" t="s">
        <v>213</v>
      </c>
      <c r="D21" s="86"/>
      <c r="E21" s="87"/>
      <c r="F21" s="63">
        <f>B21/2</f>
        <v>0</v>
      </c>
    </row>
    <row r="22" spans="1:6" ht="18.75" x14ac:dyDescent="0.3">
      <c r="A22" s="79" t="s">
        <v>2</v>
      </c>
      <c r="B22" s="79"/>
      <c r="C22" s="79"/>
      <c r="D22" s="80">
        <f>F21*52/12</f>
        <v>0</v>
      </c>
      <c r="E22" s="80"/>
      <c r="F22" s="80"/>
    </row>
    <row r="23" spans="1:6" ht="18.75" x14ac:dyDescent="0.3">
      <c r="A23" s="79" t="s">
        <v>223</v>
      </c>
      <c r="B23" s="79"/>
      <c r="C23" s="79"/>
      <c r="D23" s="81">
        <f>D22*12</f>
        <v>0</v>
      </c>
      <c r="E23" s="82"/>
      <c r="F23" s="83"/>
    </row>
    <row r="24" spans="1:6" ht="18.75" x14ac:dyDescent="0.3">
      <c r="A24" s="89"/>
      <c r="B24" s="90"/>
      <c r="C24" s="90"/>
      <c r="D24" s="90"/>
      <c r="E24" s="90"/>
      <c r="F24" s="91"/>
    </row>
    <row r="25" spans="1:6" ht="18.75" x14ac:dyDescent="0.3">
      <c r="A25" s="61"/>
      <c r="B25" s="61"/>
      <c r="C25" s="61"/>
      <c r="D25" s="61"/>
      <c r="E25" s="61"/>
      <c r="F25" s="61"/>
    </row>
    <row r="26" spans="1:6" ht="18.75" x14ac:dyDescent="0.3">
      <c r="A26" s="61"/>
      <c r="B26" s="61"/>
      <c r="C26" s="61"/>
      <c r="D26" s="61"/>
      <c r="E26" s="61"/>
      <c r="F26" s="61"/>
    </row>
    <row r="27" spans="1:6" ht="18.75" x14ac:dyDescent="0.3">
      <c r="A27" s="61"/>
      <c r="B27" s="61"/>
      <c r="C27" s="61"/>
      <c r="D27" s="61"/>
      <c r="E27" s="61"/>
      <c r="F27" s="61"/>
    </row>
    <row r="28" spans="1:6" ht="18.75" x14ac:dyDescent="0.3">
      <c r="A28" s="61"/>
      <c r="B28" s="61"/>
      <c r="C28" s="61"/>
      <c r="D28" s="61"/>
      <c r="E28" s="61"/>
      <c r="F28" s="61"/>
    </row>
    <row r="29" spans="1:6" ht="18.75" x14ac:dyDescent="0.3">
      <c r="A29" s="61"/>
      <c r="B29" s="61"/>
      <c r="C29" s="61"/>
      <c r="D29" s="61"/>
      <c r="E29" s="61"/>
      <c r="F29" s="61"/>
    </row>
    <row r="30" spans="1:6" ht="18.75" x14ac:dyDescent="0.3">
      <c r="A30" s="61"/>
      <c r="B30" s="61"/>
      <c r="C30" s="61"/>
      <c r="D30" s="61"/>
      <c r="E30" s="61"/>
      <c r="F30" s="61"/>
    </row>
  </sheetData>
  <sheetProtection algorithmName="SHA-512" hashValue="mSmF5zsTvyyaERCjSLj20McgKvqgyJRwpgOfLktFUztoo0aqYd/uXXeGufoOuB31sRIaowFZ0Rmh1kI5cxiIug==" saltValue="6/y2TejwxwY5pLZKsbkBbA==" spinCount="100000" sheet="1" objects="1" scenarios="1"/>
  <mergeCells count="27">
    <mergeCell ref="A24:F24"/>
    <mergeCell ref="A18:F18"/>
    <mergeCell ref="A2:F2"/>
    <mergeCell ref="C4:E4"/>
    <mergeCell ref="A5:C5"/>
    <mergeCell ref="D5:F5"/>
    <mergeCell ref="A7:F7"/>
    <mergeCell ref="A8:F8"/>
    <mergeCell ref="C10:E10"/>
    <mergeCell ref="A12:F12"/>
    <mergeCell ref="A13:F13"/>
    <mergeCell ref="D16:F16"/>
    <mergeCell ref="A6:C6"/>
    <mergeCell ref="D6:F6"/>
    <mergeCell ref="A11:C11"/>
    <mergeCell ref="D11:F11"/>
    <mergeCell ref="A22:C22"/>
    <mergeCell ref="D22:F22"/>
    <mergeCell ref="A23:C23"/>
    <mergeCell ref="D23:F23"/>
    <mergeCell ref="A1:F1"/>
    <mergeCell ref="A16:C16"/>
    <mergeCell ref="C21:E21"/>
    <mergeCell ref="C15:E15"/>
    <mergeCell ref="A19:F19"/>
    <mergeCell ref="A17:C17"/>
    <mergeCell ref="D17:F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05AA07E-8663-4F0D-86C0-3301D9FA8B2C}">
          <x14:formula1>
            <xm:f>Sheet2!$D$12:$D$15</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D9"/>
  <sheetViews>
    <sheetView showGridLines="0" workbookViewId="0">
      <selection activeCell="I8" sqref="I8"/>
    </sheetView>
  </sheetViews>
  <sheetFormatPr defaultRowHeight="12.75" x14ac:dyDescent="0.2"/>
  <cols>
    <col min="1" max="1" width="5.28515625" style="3" customWidth="1"/>
    <col min="2" max="2" width="9.5703125" style="3" customWidth="1"/>
    <col min="3" max="3" width="11.140625" style="3" customWidth="1"/>
    <col min="4" max="4" width="22.140625" style="3" customWidth="1"/>
    <col min="5" max="16384" width="9.140625" style="3"/>
  </cols>
  <sheetData>
    <row r="1" spans="1:4" ht="24" customHeight="1" thickBot="1" x14ac:dyDescent="0.25">
      <c r="A1" s="1" t="s">
        <v>5</v>
      </c>
      <c r="B1" s="2"/>
      <c r="C1" s="2"/>
      <c r="D1" s="2"/>
    </row>
    <row r="2" spans="1:4" ht="16.5" thickBot="1" x14ac:dyDescent="0.25">
      <c r="A2" s="4"/>
      <c r="B2" s="5" t="s">
        <v>6</v>
      </c>
      <c r="C2" s="6"/>
      <c r="D2" s="6"/>
    </row>
    <row r="3" spans="1:4" ht="15" customHeight="1" x14ac:dyDescent="0.2">
      <c r="A3" s="4"/>
      <c r="B3" s="4"/>
      <c r="C3" s="7" t="s">
        <v>4</v>
      </c>
      <c r="D3" s="29">
        <f>Evaluation!E20</f>
        <v>0</v>
      </c>
    </row>
    <row r="4" spans="1:4" ht="15" customHeight="1" x14ac:dyDescent="0.2">
      <c r="A4" s="4"/>
      <c r="B4" s="4"/>
      <c r="C4" s="7" t="s">
        <v>7</v>
      </c>
      <c r="D4" s="30">
        <v>0.03</v>
      </c>
    </row>
    <row r="5" spans="1:4" ht="15" customHeight="1" x14ac:dyDescent="0.2">
      <c r="A5" s="4"/>
      <c r="B5" s="4"/>
      <c r="C5" s="7" t="s">
        <v>8</v>
      </c>
      <c r="D5" s="31">
        <v>30</v>
      </c>
    </row>
    <row r="6" spans="1:4" ht="15" customHeight="1" x14ac:dyDescent="0.2">
      <c r="A6" s="4"/>
      <c r="B6" s="4"/>
      <c r="C6" s="8" t="s">
        <v>9</v>
      </c>
      <c r="D6" s="32"/>
    </row>
    <row r="7" spans="1:4" ht="15" customHeight="1" x14ac:dyDescent="0.2">
      <c r="A7" s="4"/>
      <c r="B7" s="4"/>
      <c r="C7" s="8" t="s">
        <v>10</v>
      </c>
      <c r="D7" s="33" t="s">
        <v>11</v>
      </c>
    </row>
    <row r="8" spans="1:4" ht="15" customHeight="1" x14ac:dyDescent="0.2">
      <c r="A8" s="4"/>
      <c r="B8" s="4"/>
      <c r="C8" s="8" t="s">
        <v>12</v>
      </c>
      <c r="D8" s="34" t="s">
        <v>11</v>
      </c>
    </row>
    <row r="9" spans="1:4" ht="15" customHeight="1" x14ac:dyDescent="0.2">
      <c r="A9" s="9" t="s">
        <v>13</v>
      </c>
      <c r="B9" s="4"/>
      <c r="C9" s="10" t="s">
        <v>14</v>
      </c>
      <c r="D9" s="11">
        <f>(IF($D$8="Acc Bi-Weekly",ROUND((-PMT((((1+MortgageCalculator!D4/CP)^(CP/12))-1),term*12,loan_amount))/2,2),IF($D$8="Acc Weekly",ROUND((-PMT((((1+MortgageCalculator!D4/CP)^(CP/12))-1),term*12,loan_amount))/4,2),ROUND(-PMT(((1+D4/CP)^(CP/periods_per_year))-1,nper,loan_amount),2))))</f>
        <v>0</v>
      </c>
    </row>
  </sheetData>
  <sheetProtection password="CC7D" sheet="1" objects="1" scenarios="1"/>
  <phoneticPr fontId="18" type="noConversion"/>
  <dataValidations count="2">
    <dataValidation type="list" showInputMessage="1" showErrorMessage="1" sqref="D7" xr:uid="{00000000-0002-0000-0400-000000000000}">
      <formula1>"Semi-Annually,Monthly"</formula1>
    </dataValidation>
    <dataValidation type="list" showInputMessage="1" showErrorMessage="1" sqref="D8" xr:uid="{00000000-0002-0000-0400-000001000000}">
      <formula1>"Monthly,Semi-Monthly,Bi-Weekly,Weekly,Acc Bi-Weekly,Acc Weekly"</formula1>
    </dataValidation>
  </dataValidations>
  <pageMargins left="0.5" right="0.5" top="0.5" bottom="0.75" header="0.25" footer="0.25"/>
  <pageSetup fitToHeight="0" orientation="portrait" r:id="rId1"/>
  <headerFooter alignWithMargins="0">
    <oddHeader>&amp;RPage &amp;P of &amp;N</oddHeader>
    <oddFooter>&amp;L&amp;8http://www.vertex42.com/Calculators/home-mortgage-calculator.html&amp;R&amp;8© 2007 Vertex42 LLC</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12"/>
  <sheetViews>
    <sheetView workbookViewId="0">
      <selection activeCell="E37" sqref="E37"/>
    </sheetView>
  </sheetViews>
  <sheetFormatPr defaultRowHeight="15" x14ac:dyDescent="0.25"/>
  <sheetData>
    <row r="2" spans="2:2" x14ac:dyDescent="0.25">
      <c r="B2" t="s">
        <v>149</v>
      </c>
    </row>
    <row r="4" spans="2:2" x14ac:dyDescent="0.25">
      <c r="B4" t="s">
        <v>150</v>
      </c>
    </row>
    <row r="5" spans="2:2" x14ac:dyDescent="0.25">
      <c r="B5" t="s">
        <v>151</v>
      </c>
    </row>
    <row r="6" spans="2:2" x14ac:dyDescent="0.25">
      <c r="B6" t="s">
        <v>152</v>
      </c>
    </row>
    <row r="7" spans="2:2" x14ac:dyDescent="0.25">
      <c r="B7" t="s">
        <v>153</v>
      </c>
    </row>
    <row r="8" spans="2:2" x14ac:dyDescent="0.25">
      <c r="B8" t="s">
        <v>154</v>
      </c>
    </row>
    <row r="9" spans="2:2" x14ac:dyDescent="0.25">
      <c r="B9" t="s">
        <v>155</v>
      </c>
    </row>
    <row r="10" spans="2:2" x14ac:dyDescent="0.25">
      <c r="B10" t="s">
        <v>156</v>
      </c>
    </row>
    <row r="11" spans="2:2" x14ac:dyDescent="0.25">
      <c r="B11" t="s">
        <v>157</v>
      </c>
    </row>
    <row r="12" spans="2:2" x14ac:dyDescent="0.25">
      <c r="B12" t="s">
        <v>158</v>
      </c>
    </row>
  </sheetData>
  <sheetProtection password="C42C" sheet="1" objects="1" scenarios="1"/>
  <phoneticPr fontId="18" type="noConversion"/>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
  <sheetViews>
    <sheetView workbookViewId="0">
      <selection activeCell="G19" sqref="G19"/>
    </sheetView>
  </sheetViews>
  <sheetFormatPr defaultRowHeight="15" x14ac:dyDescent="0.25"/>
  <cols>
    <col min="1" max="2" width="27.140625" customWidth="1"/>
    <col min="4" max="4" width="13.7109375" bestFit="1" customWidth="1"/>
  </cols>
  <sheetData>
    <row r="1" spans="1:4" x14ac:dyDescent="0.25">
      <c r="A1" s="35"/>
    </row>
    <row r="2" spans="1:4" x14ac:dyDescent="0.25">
      <c r="A2" s="36"/>
    </row>
    <row r="3" spans="1:4" x14ac:dyDescent="0.25">
      <c r="A3" s="37" t="s">
        <v>166</v>
      </c>
      <c r="B3" s="28">
        <f>Evaluation!B20</f>
        <v>0</v>
      </c>
    </row>
    <row r="4" spans="1:4" x14ac:dyDescent="0.25">
      <c r="A4" s="37" t="s">
        <v>38</v>
      </c>
      <c r="B4" s="28">
        <f>Evaluation!D20</f>
        <v>0</v>
      </c>
    </row>
    <row r="5" spans="1:4" x14ac:dyDescent="0.25">
      <c r="A5" s="37" t="s">
        <v>4</v>
      </c>
      <c r="B5" s="28">
        <f>B3-B4</f>
        <v>0</v>
      </c>
    </row>
    <row r="6" spans="1:4" x14ac:dyDescent="0.25">
      <c r="A6" s="38" t="s">
        <v>167</v>
      </c>
      <c r="B6" s="35">
        <f>start_rate</f>
        <v>0.03</v>
      </c>
    </row>
    <row r="7" spans="1:4" x14ac:dyDescent="0.25">
      <c r="A7" s="39" t="s">
        <v>168</v>
      </c>
      <c r="B7" s="36">
        <v>360</v>
      </c>
    </row>
    <row r="8" spans="1:4" x14ac:dyDescent="0.25">
      <c r="A8" s="39" t="s">
        <v>14</v>
      </c>
      <c r="B8" s="28">
        <f>PMT(B6/12,B7,B5)</f>
        <v>0</v>
      </c>
    </row>
    <row r="9" spans="1:4" x14ac:dyDescent="0.25">
      <c r="A9" s="39" t="s">
        <v>19</v>
      </c>
      <c r="B9" s="28">
        <f>(B5*0.006)/12</f>
        <v>0</v>
      </c>
    </row>
    <row r="10" spans="1:4" x14ac:dyDescent="0.25">
      <c r="B10" s="28"/>
    </row>
    <row r="11" spans="1:4" x14ac:dyDescent="0.25">
      <c r="B11" s="28"/>
    </row>
    <row r="12" spans="1:4" x14ac:dyDescent="0.25">
      <c r="B12" s="28"/>
      <c r="D12" t="s">
        <v>220</v>
      </c>
    </row>
    <row r="13" spans="1:4" x14ac:dyDescent="0.25">
      <c r="D13" t="s">
        <v>221</v>
      </c>
    </row>
    <row r="14" spans="1:4" x14ac:dyDescent="0.25">
      <c r="D14" t="s">
        <v>222</v>
      </c>
    </row>
    <row r="15" spans="1:4" x14ac:dyDescent="0.25">
      <c r="D15" t="s">
        <v>11</v>
      </c>
    </row>
  </sheetData>
  <sheetProtection algorithmName="SHA-512" hashValue="YEkcqJO59FFBW0ldwhBVqCDSMZcihAP/1sfEwLEboQacjMSyHRoUyKz9VmnsxQgrjlIEiL0BzODvrRmUY3X1VQ==" saltValue="hs2QyhmWWBqRGvEXhIhZD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Evaluation</vt:lpstr>
      <vt:lpstr>Qualification Worksheet</vt:lpstr>
      <vt:lpstr>Self-Employed Income</vt:lpstr>
      <vt:lpstr>Payroll Calculations</vt:lpstr>
      <vt:lpstr>MortgageCalculator</vt:lpstr>
      <vt:lpstr>How to use</vt:lpstr>
      <vt:lpstr>Sheet2</vt:lpstr>
      <vt:lpstr>AnnualInterestRate</vt:lpstr>
      <vt:lpstr>d</vt:lpstr>
      <vt:lpstr>DebtServiceRatio</vt:lpstr>
      <vt:lpstr>Duration</vt:lpstr>
      <vt:lpstr>fpdate</vt:lpstr>
      <vt:lpstr>HousingCostRatio</vt:lpstr>
      <vt:lpstr>loan_amount</vt:lpstr>
      <vt:lpstr>MonthlyPaymentMax</vt:lpstr>
      <vt:lpstr>MPIP</vt:lpstr>
      <vt:lpstr>payment</vt:lpstr>
      <vt:lpstr>MortgageCalculator!Print_Area</vt:lpstr>
      <vt:lpstr>'Qualification Worksheet'!Print_Area</vt:lpstr>
      <vt:lpstr>'Self-Employed Income'!Print_Area</vt:lpstr>
      <vt:lpstr>SecondQN</vt:lpstr>
      <vt:lpstr>start_rate</vt:lpstr>
      <vt:lpstr>term</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Home</cp:lastModifiedBy>
  <cp:lastPrinted>2020-09-11T19:29:27Z</cp:lastPrinted>
  <dcterms:created xsi:type="dcterms:W3CDTF">2011-03-18T15:43:56Z</dcterms:created>
  <dcterms:modified xsi:type="dcterms:W3CDTF">2022-01-14T20:16:48Z</dcterms:modified>
</cp:coreProperties>
</file>