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L:\SAK Realty Group Inc\Lending\Calculators\"/>
    </mc:Choice>
  </mc:AlternateContent>
  <xr:revisionPtr revIDLastSave="0" documentId="13_ncr:1_{4F598794-3B69-4680-9914-453ADA6C2FA8}" xr6:coauthVersionLast="47" xr6:coauthVersionMax="47" xr10:uidLastSave="{00000000-0000-0000-0000-000000000000}"/>
  <bookViews>
    <workbookView xWindow="28680" yWindow="-120" windowWidth="29040" windowHeight="15840" tabRatio="705" xr2:uid="{00000000-000D-0000-FFFF-FFFF00000000}"/>
  </bookViews>
  <sheets>
    <sheet name="Evaluation" sheetId="1" r:id="rId1"/>
    <sheet name="Qualification Worksheet" sheetId="9" r:id="rId2"/>
    <sheet name="Self-Employed Income" sheetId="5" r:id="rId3"/>
    <sheet name="Payroll Calculations" sheetId="10" r:id="rId4"/>
    <sheet name="MortgageCalculator" sheetId="4" r:id="rId5"/>
    <sheet name="How to use" sheetId="6" r:id="rId6"/>
    <sheet name="Sheet2" sheetId="8" r:id="rId7"/>
  </sheets>
  <externalReferences>
    <externalReference r:id="rId8"/>
    <externalReference r:id="rId9"/>
  </externalReferences>
  <definedNames>
    <definedName name="AnnualInterestRate">'Qualification Worksheet'!$D$32</definedName>
    <definedName name="CashTotal">'Qualification Worksheet'!#REF!</definedName>
    <definedName name="chart_balance">OFFSET(MortgageCalculator!#REF!,2,0,payments,1)</definedName>
    <definedName name="chart_balance_noextra">OFFSET([1]NoExtra!$G$2,2,0,nper,1)</definedName>
    <definedName name="chart_date">OFFSET(MortgageCalculator!#REF!,2,0,nper,1)</definedName>
    <definedName name="chart_date_noextra">OFFSET([1]NoExtra!$B$2,2,0,nper,1)</definedName>
    <definedName name="chart_nper">ROW(OFFSET(MortgageCalculator!$A$1,0,0,nper,1))</definedName>
    <definedName name="chart_ratehist">OFFSET(MortgageCalculator!#REF!,2,0,payments,1)</definedName>
    <definedName name="chart_taxreturned">OFFSET(MortgageCalculator!#REF!,2,0,payments,1)</definedName>
    <definedName name="compound_period">INDEX({2,12},MATCH(MortgageCalculator!$D$7,compound_periods,0))</definedName>
    <definedName name="compound_periods">{"Semi-Annually";"Monthly"}</definedName>
    <definedName name="CountedTotal">'Qualification Worksheet'!#REF!</definedName>
    <definedName name="CP">INDEX({2,12},MATCH(MortgageCalculator!$D$7,compound_periods,0))</definedName>
    <definedName name="d">MortgageCalculator!$D$6</definedName>
    <definedName name="DebtServiceRatio">'Qualification Worksheet'!$G$25</definedName>
    <definedName name="DrawerTotal">'Qualification Worksheet'!#REF!</definedName>
    <definedName name="Duration">'Qualification Worksheet'!$D$33</definedName>
    <definedName name="fpdate">MortgageCalculator!$D$6</definedName>
    <definedName name="frequency">{"Monthly";"Semi-Monthly";"Bi-Weekly";"Weekly";"Acc Bi-Weekly";"Acc Weekly"}</definedName>
    <definedName name="HousingCostRatio">'Qualification Worksheet'!$G$15</definedName>
    <definedName name="int">MortgageCalculator!#REF!</definedName>
    <definedName name="loan_amount">MortgageCalculator!$D$3</definedName>
    <definedName name="monthly_payment">-PMT((((1+MortgageCalculator!A1048572/CP)^(CP/12))-1),term*12,loan_amount)</definedName>
    <definedName name="MonthlyPaymentMax">'Qualification Worksheet'!$D$28</definedName>
    <definedName name="months_per_period">INDEX({1,0.5,0.5,0.25,0.5,0.25},MATCH(MortgageCalculator!$D$8,frequency,0))</definedName>
    <definedName name="MPIP">'Qualification Worksheet'!$D$34</definedName>
    <definedName name="nper">term*periods_per_year</definedName>
    <definedName name="payment">MortgageCalculator!$D$9</definedName>
    <definedName name="payments">MAX(MortgageCalculator!#REF!)</definedName>
    <definedName name="periods_per_year">INDEX({12,24,26,52,26,52},MATCH(MortgageCalculator!$D$8,frequency,0))</definedName>
    <definedName name="ppy">periods_per_year</definedName>
    <definedName name="_xlnm.Print_Area" localSheetId="4">MortgageCalculator!$A$1:$D$9</definedName>
    <definedName name="_xlnm.Print_Area" localSheetId="1">'Qualification Worksheet'!$A$5:$H$41</definedName>
    <definedName name="_xlnm.Print_Area" localSheetId="2">'Self-Employed Income'!$A$1:$F$132</definedName>
    <definedName name="_xlnm.Print_Titles" localSheetId="4">MortgageCalculator!#REF!</definedName>
    <definedName name="SecondQN">'Qualification Worksheet'!$D$25</definedName>
    <definedName name="start_rate">MortgageCalculator!$D$4</definedName>
    <definedName name="term">MortgageCalculator!$D$5</definedName>
    <definedName name="valuevx">42.314159</definedName>
    <definedName name="variable">IF(MortgageCalculator!#REF!="Variable Rate",TRUE,FALSE)</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3" i="1" l="1"/>
  <c r="C20" i="1"/>
  <c r="G28" i="1" l="1"/>
  <c r="D20" i="1"/>
  <c r="C23" i="1" l="1"/>
  <c r="F9" i="10" l="1"/>
  <c r="B10" i="10" s="1"/>
  <c r="F10" i="10" s="1"/>
  <c r="D11" i="10" s="1"/>
  <c r="F3" i="10"/>
  <c r="B4" i="10" s="1"/>
  <c r="F4" i="10" s="1"/>
  <c r="D5" i="10" s="1"/>
  <c r="D6" i="10" s="1"/>
  <c r="F20" i="10"/>
  <c r="B21" i="10" s="1"/>
  <c r="F21" i="10" s="1"/>
  <c r="D22" i="10" s="1"/>
  <c r="D23" i="10" s="1"/>
  <c r="F14" i="10"/>
  <c r="B15" i="10" s="1"/>
  <c r="F15" i="10" s="1"/>
  <c r="D16" i="10" s="1"/>
  <c r="D17" i="10" s="1"/>
  <c r="D22" i="9" l="1"/>
  <c r="C22" i="9" s="1"/>
  <c r="D21" i="9"/>
  <c r="C21" i="9" s="1"/>
  <c r="D20" i="9"/>
  <c r="C20" i="9" s="1"/>
  <c r="D19" i="9"/>
  <c r="C19" i="9" s="1"/>
  <c r="C8" i="9"/>
  <c r="D12" i="9"/>
  <c r="D11" i="9"/>
  <c r="D10" i="9"/>
  <c r="D9" i="9"/>
  <c r="D16" i="1"/>
  <c r="D23" i="9" l="1"/>
  <c r="C23" i="9"/>
  <c r="E19" i="1"/>
  <c r="B6" i="8"/>
  <c r="B3" i="8"/>
  <c r="D30" i="9"/>
  <c r="E20" i="1" l="1"/>
  <c r="E23" i="1" s="1"/>
  <c r="G25" i="1"/>
  <c r="B4" i="8"/>
  <c r="B5" i="8" s="1"/>
  <c r="B9" i="8" s="1"/>
  <c r="D33" i="1"/>
  <c r="D27" i="5"/>
  <c r="F27" i="5"/>
  <c r="D32" i="5"/>
  <c r="F32" i="5"/>
  <c r="D37" i="5"/>
  <c r="F37" i="5"/>
  <c r="D46" i="5"/>
  <c r="F46" i="5"/>
  <c r="D50" i="5"/>
  <c r="F50" i="5"/>
  <c r="D54" i="5"/>
  <c r="F54" i="5"/>
  <c r="D58" i="5"/>
  <c r="F58" i="5"/>
  <c r="D67" i="5"/>
  <c r="F67" i="5"/>
  <c r="D75" i="5"/>
  <c r="F75" i="5"/>
  <c r="D84" i="5"/>
  <c r="F84" i="5"/>
  <c r="D89" i="5"/>
  <c r="F89" i="5"/>
  <c r="D102" i="5"/>
  <c r="F102" i="5"/>
  <c r="F104" i="5" s="1"/>
  <c r="D104" i="5"/>
  <c r="D113" i="5"/>
  <c r="D115" i="5" s="1"/>
  <c r="F113" i="5"/>
  <c r="F115" i="5" s="1"/>
  <c r="D128" i="5"/>
  <c r="D130" i="5" s="1"/>
  <c r="D132" i="5" s="1"/>
  <c r="F128" i="5"/>
  <c r="F130" i="5" s="1"/>
  <c r="F132" i="5" s="1"/>
  <c r="D29" i="9" l="1"/>
  <c r="F8" i="5"/>
  <c r="F7" i="5"/>
  <c r="D7" i="5"/>
  <c r="D8" i="5"/>
  <c r="D3" i="4"/>
  <c r="G26" i="1"/>
  <c r="G27" i="1"/>
  <c r="B8" i="8"/>
  <c r="D9" i="5" l="1"/>
  <c r="D10" i="5" s="1"/>
  <c r="F9" i="5"/>
  <c r="F10" i="5" s="1"/>
  <c r="D9" i="4"/>
  <c r="G20" i="1" l="1"/>
  <c r="B23" i="1" l="1"/>
  <c r="G23" i="1" s="1"/>
  <c r="D34" i="1" l="1"/>
  <c r="D35" i="1" s="1"/>
  <c r="G34" i="1"/>
  <c r="G36" i="1" s="1"/>
  <c r="C13" i="9"/>
  <c r="D8" i="9"/>
  <c r="D13" i="9" s="1"/>
  <c r="C25" i="9"/>
  <c r="D25" i="9" s="1"/>
  <c r="D34" i="9" s="1"/>
  <c r="C15" i="9"/>
  <c r="D15" i="9" s="1"/>
  <c r="G16" i="1"/>
  <c r="B25" i="1" s="1"/>
  <c r="B33" i="1" s="1"/>
  <c r="D28" i="9" l="1"/>
  <c r="D36" i="9" s="1"/>
  <c r="D37" i="1"/>
  <c r="D36" i="1"/>
  <c r="G41" i="1" l="1"/>
  <c r="G40" i="1"/>
  <c r="G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Maria</author>
    <author>Vertex42</author>
  </authors>
  <commentList>
    <comment ref="C3" authorId="0" shapeId="0" xr:uid="{00000000-0006-0000-0400-000001000000}">
      <text>
        <r>
          <rPr>
            <b/>
            <sz val="8"/>
            <color indexed="81"/>
            <rFont val="Tahoma"/>
            <family val="2"/>
          </rPr>
          <t>Loan Amount:</t>
        </r>
        <r>
          <rPr>
            <sz val="8"/>
            <color indexed="81"/>
            <rFont val="Tahoma"/>
            <family val="2"/>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C4" authorId="0" shapeId="0" xr:uid="{00000000-0006-0000-0400-000002000000}">
      <text>
        <r>
          <rPr>
            <b/>
            <sz val="8"/>
            <color indexed="81"/>
            <rFont val="Tahoma"/>
            <family val="2"/>
          </rPr>
          <t>Annual Interest Rate:</t>
        </r>
        <r>
          <rPr>
            <sz val="8"/>
            <color indexed="81"/>
            <rFont val="Tahoma"/>
            <family val="2"/>
          </rPr>
          <t xml:space="preserve">
This is the </t>
        </r>
        <r>
          <rPr>
            <b/>
            <sz val="8"/>
            <color indexed="81"/>
            <rFont val="Tahoma"/>
            <family val="2"/>
          </rPr>
          <t xml:space="preserve">rate quoted by the lender.  </t>
        </r>
        <r>
          <rPr>
            <sz val="8"/>
            <color indexed="81"/>
            <rFont val="Tahoma"/>
            <family val="2"/>
          </rPr>
          <t xml:space="preserve">US mortgages are usually quoted based on a </t>
        </r>
        <r>
          <rPr>
            <b/>
            <sz val="8"/>
            <color indexed="81"/>
            <rFont val="Tahoma"/>
            <family val="2"/>
          </rPr>
          <t>monthly compound</t>
        </r>
        <r>
          <rPr>
            <sz val="8"/>
            <color indexed="81"/>
            <rFont val="Tahoma"/>
            <family val="2"/>
          </rPr>
          <t xml:space="preserve"> period. Canadian mortgages are usually quoted based on a </t>
        </r>
        <r>
          <rPr>
            <b/>
            <sz val="8"/>
            <color indexed="81"/>
            <rFont val="Tahoma"/>
            <family val="2"/>
          </rPr>
          <t>semi-annual</t>
        </r>
        <r>
          <rPr>
            <sz val="8"/>
            <color indexed="81"/>
            <rFont val="Tahoma"/>
            <family val="2"/>
          </rPr>
          <t xml:space="preserve"> compound period.
Note that this value is NOT the same as "APR".</t>
        </r>
        <r>
          <rPr>
            <sz val="8"/>
            <color indexed="81"/>
            <rFont val="Tahoma"/>
            <family val="2"/>
          </rPr>
          <t xml:space="preserve">
</t>
        </r>
      </text>
    </comment>
    <comment ref="C5" authorId="1" shapeId="0" xr:uid="{00000000-0006-0000-0400-000003000000}">
      <text>
        <r>
          <rPr>
            <b/>
            <sz val="8"/>
            <color indexed="81"/>
            <rFont val="Tahoma"/>
            <family val="2"/>
          </rPr>
          <t>Term (Amortization Period)</t>
        </r>
        <r>
          <rPr>
            <sz val="8"/>
            <color indexed="81"/>
            <rFont val="Tahoma"/>
            <family val="2"/>
          </rPr>
          <t xml:space="preserve">
The total number of years it will take to pay off the mortgage. Typical values: 30, 25, 20, 15
OR, enter the number of years you have LEFT on your loan. You can enter 10 years + 3 months by entering "=10+3/12"</t>
        </r>
      </text>
    </comment>
    <comment ref="C6" authorId="1" shapeId="0" xr:uid="{00000000-0006-0000-0400-000004000000}">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of the first period.</t>
        </r>
      </text>
    </comment>
    <comment ref="C7" authorId="0" shapeId="0" xr:uid="{00000000-0006-0000-0400-000005000000}">
      <text>
        <r>
          <rPr>
            <b/>
            <sz val="8"/>
            <color indexed="81"/>
            <rFont val="Tahoma"/>
            <family val="2"/>
          </rPr>
          <t>Compound Period:</t>
        </r>
        <r>
          <rPr>
            <sz val="8"/>
            <color indexed="81"/>
            <rFont val="Tahoma"/>
            <family val="2"/>
          </rPr>
          <t xml:space="preserve">
The number of times per year that the </t>
        </r>
        <r>
          <rPr>
            <b/>
            <sz val="8"/>
            <color indexed="81"/>
            <rFont val="Tahoma"/>
            <family val="2"/>
          </rPr>
          <t>quoted annual interest rate</t>
        </r>
        <r>
          <rPr>
            <sz val="8"/>
            <color indexed="81"/>
            <rFont val="Tahoma"/>
            <family val="2"/>
          </rPr>
          <t xml:space="preserve"> is compounded.
</t>
        </r>
        <r>
          <rPr>
            <b/>
            <sz val="8"/>
            <color indexed="81"/>
            <rFont val="Tahoma"/>
            <family val="2"/>
          </rPr>
          <t>Monthly:</t>
        </r>
        <r>
          <rPr>
            <sz val="8"/>
            <color indexed="81"/>
            <rFont val="Tahoma"/>
            <family val="2"/>
          </rPr>
          <t xml:space="preserve"> 12 times per year (for </t>
        </r>
        <r>
          <rPr>
            <b/>
            <sz val="8"/>
            <color indexed="81"/>
            <rFont val="Tahoma"/>
            <family val="2"/>
          </rPr>
          <t>US Mortgages</t>
        </r>
        <r>
          <rPr>
            <sz val="8"/>
            <color indexed="81"/>
            <rFont val="Tahoma"/>
            <family val="2"/>
          </rPr>
          <t xml:space="preserve">)
</t>
        </r>
        <r>
          <rPr>
            <b/>
            <sz val="8"/>
            <color indexed="81"/>
            <rFont val="Tahoma"/>
            <family val="2"/>
          </rPr>
          <t>Semi-Annually</t>
        </r>
        <r>
          <rPr>
            <sz val="8"/>
            <color indexed="81"/>
            <rFont val="Tahoma"/>
            <family val="2"/>
          </rPr>
          <t xml:space="preserve">: 2 times per year (for </t>
        </r>
        <r>
          <rPr>
            <b/>
            <sz val="8"/>
            <color indexed="81"/>
            <rFont val="Tahoma"/>
            <family val="2"/>
          </rPr>
          <t>Canadian Mortgages</t>
        </r>
        <r>
          <rPr>
            <sz val="8"/>
            <color indexed="81"/>
            <rFont val="Tahoma"/>
            <family val="2"/>
          </rPr>
          <t xml:space="preserve">)
</t>
        </r>
        <r>
          <rPr>
            <b/>
            <sz val="8"/>
            <color indexed="81"/>
            <rFont val="Tahoma"/>
            <family val="2"/>
          </rPr>
          <t>NOTE:</t>
        </r>
        <r>
          <rPr>
            <sz val="8"/>
            <color indexed="81"/>
            <rFont val="Tahoma"/>
            <family val="2"/>
          </rPr>
          <t xml:space="preserve"> This calculator does not work for all types of mortgages and loans. The compound period is limited to </t>
        </r>
        <r>
          <rPr>
            <i/>
            <sz val="8"/>
            <color indexed="81"/>
            <rFont val="Tahoma"/>
            <family val="2"/>
          </rPr>
          <t>monthly</t>
        </r>
        <r>
          <rPr>
            <sz val="8"/>
            <color indexed="81"/>
            <rFont val="Tahoma"/>
            <family val="2"/>
          </rPr>
          <t xml:space="preserve"> and </t>
        </r>
        <r>
          <rPr>
            <i/>
            <sz val="8"/>
            <color indexed="81"/>
            <rFont val="Tahoma"/>
            <family val="2"/>
          </rPr>
          <t>semi-annually</t>
        </r>
        <r>
          <rPr>
            <sz val="8"/>
            <color indexed="81"/>
            <rFont val="Tahoma"/>
            <family val="2"/>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C8" authorId="0" shapeId="0" xr:uid="{00000000-0006-0000-0400-000006000000}">
      <text>
        <r>
          <rPr>
            <b/>
            <sz val="8"/>
            <color indexed="81"/>
            <rFont val="Tahoma"/>
            <family val="2"/>
          </rPr>
          <t>Payment Frequency:</t>
        </r>
        <r>
          <rPr>
            <sz val="8"/>
            <color indexed="81"/>
            <rFont val="Tahoma"/>
            <family val="2"/>
          </rPr>
          <t xml:space="preserve">
This is used to determine the number of </t>
        </r>
        <r>
          <rPr>
            <b/>
            <sz val="8"/>
            <color indexed="81"/>
            <rFont val="Tahoma"/>
            <family val="2"/>
          </rPr>
          <t>payments per year</t>
        </r>
        <r>
          <rPr>
            <sz val="8"/>
            <color indexed="81"/>
            <rFont val="Tahoma"/>
            <family val="2"/>
          </rPr>
          <t xml:space="preserve">.
Monthly: 12 times per year
Semi-Monthly: 24 times per year (2 times per month)
Bi-Weekly: 26 times per year (once every two weeks)
Weekly: 52 times per year (once a week)
Acc (Accelerated) Bi-Weekly: 26 times per year, </t>
        </r>
        <r>
          <rPr>
            <sz val="8"/>
            <color indexed="81"/>
            <rFont val="Tahoma"/>
            <family val="2"/>
          </rPr>
          <t>including a predefined extra payment. An Accelerated Bi-Weekly payment is 1/2 the normal Monthly payment.</t>
        </r>
        <r>
          <rPr>
            <sz val="8"/>
            <color indexed="81"/>
            <rFont val="Tahoma"/>
            <family val="2"/>
          </rPr>
          <t xml:space="preserve">
Acc (Accelerated) Weekly: 52 times per yea</t>
        </r>
        <r>
          <rPr>
            <sz val="8"/>
            <color indexed="81"/>
            <rFont val="Tahoma"/>
            <family val="2"/>
          </rPr>
          <t xml:space="preserve">r, including a predefined extra payment. An Accelerated Weekly payment is </t>
        </r>
        <r>
          <rPr>
            <sz val="8"/>
            <color indexed="81"/>
            <rFont val="Tahoma"/>
            <family val="2"/>
          </rPr>
          <t xml:space="preserve">1/4 the normal Monthly payment.
</t>
        </r>
        <r>
          <rPr>
            <b/>
            <sz val="8"/>
            <color indexed="81"/>
            <rFont val="Tahoma"/>
            <family val="2"/>
          </rPr>
          <t>Accelerated Bi-Weekly / Weekly</t>
        </r>
        <r>
          <rPr>
            <sz val="8"/>
            <color indexed="81"/>
            <rFont val="Tahoma"/>
            <family val="2"/>
          </rPr>
          <t xml:space="preserve">: Typical accelerated bi-weekly payment plans are basically just a way of making extra payments convenient. The effect is that over the course of a year, your total </t>
        </r>
        <r>
          <rPr>
            <b/>
            <sz val="8"/>
            <color indexed="81"/>
            <rFont val="Tahoma"/>
            <family val="2"/>
          </rPr>
          <t>extra payments</t>
        </r>
        <r>
          <rPr>
            <sz val="8"/>
            <color indexed="81"/>
            <rFont val="Tahoma"/>
            <family val="2"/>
          </rPr>
          <t xml:space="preserve"> end up equaling one normal monthly payment.</t>
        </r>
      </text>
    </comment>
    <comment ref="C9" authorId="2" shapeId="0" xr:uid="{00000000-0006-0000-0400-000007000000}">
      <text>
        <r>
          <rPr>
            <b/>
            <sz val="8"/>
            <color indexed="81"/>
            <rFont val="Tahoma"/>
            <family val="2"/>
          </rPr>
          <t>Payment:</t>
        </r>
        <r>
          <rPr>
            <sz val="8"/>
            <color indexed="81"/>
            <rFont val="Tahoma"/>
            <family val="2"/>
          </rPr>
          <t xml:space="preserve">
This is the regular </t>
        </r>
        <r>
          <rPr>
            <b/>
            <sz val="8"/>
            <color indexed="81"/>
            <rFont val="Tahoma"/>
            <family val="2"/>
          </rPr>
          <t>principal+interest</t>
        </r>
        <r>
          <rPr>
            <sz val="8"/>
            <color indexed="81"/>
            <rFont val="Tahoma"/>
            <family val="2"/>
          </rPr>
          <t xml:space="preserve"> payment due each pay period. For variable rate mortgages, it is the payment for the initial fixed-rate portion of the ARM. This </t>
        </r>
        <r>
          <rPr>
            <b/>
            <sz val="8"/>
            <color indexed="81"/>
            <rFont val="Tahoma"/>
            <family val="2"/>
          </rPr>
          <t>does not include extra payments</t>
        </r>
        <r>
          <rPr>
            <sz val="8"/>
            <color indexed="81"/>
            <rFont val="Tahoma"/>
            <family val="2"/>
          </rPr>
          <t>, unless the "Acc Bi-Weekly" or "Acc Weekly" option is chosen for the Payment Frequency. In that case, see the comments in the Payment Frequency and Extra Payment fields.</t>
        </r>
      </text>
    </comment>
  </commentList>
</comments>
</file>

<file path=xl/sharedStrings.xml><?xml version="1.0" encoding="utf-8"?>
<sst xmlns="http://schemas.openxmlformats.org/spreadsheetml/2006/main" count="328" uniqueCount="238">
  <si>
    <t xml:space="preserve">Mortgage Loan Evaluation </t>
  </si>
  <si>
    <t>Two Years Average Income</t>
  </si>
  <si>
    <t>Monthly Income</t>
  </si>
  <si>
    <t>Sale Price</t>
  </si>
  <si>
    <t>Loan Amount</t>
  </si>
  <si>
    <t>Home Mortgage Calculator</t>
  </si>
  <si>
    <t>Mortgage Information</t>
  </si>
  <si>
    <t>Annual Interest Rate</t>
  </si>
  <si>
    <r>
      <t>Term Length</t>
    </r>
    <r>
      <rPr>
        <sz val="10"/>
        <rFont val="Tahoma"/>
        <family val="2"/>
      </rPr>
      <t xml:space="preserve"> (in Years)</t>
    </r>
  </si>
  <si>
    <t>First Payment Date</t>
  </si>
  <si>
    <t>Compound Period</t>
  </si>
  <si>
    <t>Monthly</t>
  </si>
  <si>
    <t>Payment Frequency</t>
  </si>
  <si>
    <t>[42]</t>
  </si>
  <si>
    <t>Payment</t>
  </si>
  <si>
    <t>Year</t>
  </si>
  <si>
    <t>Payment (P&amp;I)</t>
  </si>
  <si>
    <t>Property Taxes</t>
  </si>
  <si>
    <t xml:space="preserve">Hazard Insurance </t>
  </si>
  <si>
    <t>PMI</t>
  </si>
  <si>
    <t>Total Payment</t>
  </si>
  <si>
    <t>Principal and Interest</t>
  </si>
  <si>
    <t>Income</t>
  </si>
  <si>
    <t>Expenses</t>
  </si>
  <si>
    <t>Car Payment</t>
  </si>
  <si>
    <t>Closing Cost</t>
  </si>
  <si>
    <t>Money Needed to Close the Loan</t>
  </si>
  <si>
    <t>Upfront PMI</t>
  </si>
  <si>
    <t>Money in the Bank</t>
  </si>
  <si>
    <t>Money Over / Shot</t>
  </si>
  <si>
    <t>Current Address</t>
  </si>
  <si>
    <t>Home Phone</t>
  </si>
  <si>
    <t>Work Phone</t>
  </si>
  <si>
    <t>Social Secuurity No.</t>
  </si>
  <si>
    <t>Date of Birth</t>
  </si>
  <si>
    <t>Cell Phone</t>
  </si>
  <si>
    <t>Position</t>
  </si>
  <si>
    <t>Property Address</t>
  </si>
  <si>
    <t>Down Payment</t>
  </si>
  <si>
    <t>FannieMae Form 1084 - Cash Flow Analysis and Self-Employed Income Calculator</t>
  </si>
  <si>
    <t>Summary</t>
  </si>
  <si>
    <t>Borrower</t>
  </si>
  <si>
    <t>1040 Total</t>
  </si>
  <si>
    <t>Partnership, S Corporation, and Corporation Totals</t>
  </si>
  <si>
    <t>Grand Total - Yearly</t>
  </si>
  <si>
    <t>Grand Total - Monthly</t>
  </si>
  <si>
    <t>Form 1040 - Individual Income Tax Return</t>
  </si>
  <si>
    <t>Total Income</t>
  </si>
  <si>
    <t>Wages, salaries considered elsewhere</t>
  </si>
  <si>
    <t>W2</t>
  </si>
  <si>
    <t>Tax-Exempt Interest Income</t>
  </si>
  <si>
    <t>8b</t>
  </si>
  <si>
    <t>State and Local Tax Refunds</t>
  </si>
  <si>
    <t>Nonrecurring Alimony Received</t>
  </si>
  <si>
    <t>Negate Schedule D (Income) Loss</t>
  </si>
  <si>
    <t>Pension and/or IRA Distributions</t>
  </si>
  <si>
    <t>15 &amp; 16</t>
  </si>
  <si>
    <t>Negate Schedule E (Income) Loss</t>
  </si>
  <si>
    <t>Nonrecurring Unemployment Compensation</t>
  </si>
  <si>
    <t>Social Security Benefit</t>
  </si>
  <si>
    <t>Nonrecurring Other (Income) Loss</t>
  </si>
  <si>
    <t>Other</t>
  </si>
  <si>
    <t>Form 1040 Total</t>
  </si>
  <si>
    <t>Form 2106 - Employee Business Expenses</t>
  </si>
  <si>
    <t>Total Expenses</t>
  </si>
  <si>
    <t>Depreciation</t>
  </si>
  <si>
    <t>22 &amp; 28</t>
  </si>
  <si>
    <t>Form 2106 Total</t>
  </si>
  <si>
    <t>Schedule B - Interest and Dividend Income</t>
  </si>
  <si>
    <t>Nonrecurring Interest Income</t>
  </si>
  <si>
    <t>Nonrecurring Dividend Income</t>
  </si>
  <si>
    <t>Schedule B Total</t>
  </si>
  <si>
    <t>Schedule C - Profit or Loss from Business: Sole Proprietorship</t>
  </si>
  <si>
    <t>Nonrecurring Other (Income) Loss/Expenses</t>
  </si>
  <si>
    <t>Depletion</t>
  </si>
  <si>
    <t>Meals and Entertainment Exclusion</t>
  </si>
  <si>
    <t>24c</t>
  </si>
  <si>
    <t>Business Use of Home</t>
  </si>
  <si>
    <t>Amortization/Casualty Loss</t>
  </si>
  <si>
    <t>Part V</t>
  </si>
  <si>
    <t>Schedule C Total</t>
  </si>
  <si>
    <t>Schedule D - Capital Gains and Losses</t>
  </si>
  <si>
    <t>Recurring Capital Gains/(Loss)</t>
  </si>
  <si>
    <t>7 &amp; 16</t>
  </si>
  <si>
    <t>Schedule D Total</t>
  </si>
  <si>
    <t>Form 4797 - Sales of Business Property</t>
  </si>
  <si>
    <t>11 &amp; 12</t>
  </si>
  <si>
    <t>Form 4797 Total</t>
  </si>
  <si>
    <t>Form 6252 - Installment Sale Income</t>
  </si>
  <si>
    <t>Principal Payments Received</t>
  </si>
  <si>
    <t>Form 6252 Total</t>
  </si>
  <si>
    <t>Schedule E - Supplemental Income and Loss</t>
  </si>
  <si>
    <t>Gross Rents and Royalties Receivedd</t>
  </si>
  <si>
    <t>3 &amp; 4</t>
  </si>
  <si>
    <t>Total Expenses Before Depreciation</t>
  </si>
  <si>
    <t>Amortization/Casualty Loss/Non-Recurring Expenses</t>
  </si>
  <si>
    <t>Insurance</t>
  </si>
  <si>
    <t>29a</t>
  </si>
  <si>
    <t>Mortgage Interest</t>
  </si>
  <si>
    <t>29b</t>
  </si>
  <si>
    <t>Taxes included in PITI Payment</t>
  </si>
  <si>
    <t>(Only if using the property's full PITI payment in qualifying ratios)</t>
  </si>
  <si>
    <t>Schedule E Total</t>
  </si>
  <si>
    <t>Schedule F - Profit or Loss from Farming</t>
  </si>
  <si>
    <t>Non-Tax Portion Ongoing Coop and CCC Payments</t>
  </si>
  <si>
    <t>5, 6, 7 &amp; 8</t>
  </si>
  <si>
    <t>Amortization/Casualty Loss/Depletion</t>
  </si>
  <si>
    <t>Schedule F Total</t>
  </si>
  <si>
    <t>Consider K-1 Income only if the borrower can document ownership and access to income, the business has adequate liquidity to support</t>
  </si>
  <si>
    <t>withdrawal, and the business has positive sales and earnings trends</t>
  </si>
  <si>
    <t>Form 1065 - Partnership Schedule K-1</t>
  </si>
  <si>
    <t>Ordinary Income (Loss)</t>
  </si>
  <si>
    <t>Net Income (Loss)</t>
  </si>
  <si>
    <t>2 &amp; 3</t>
  </si>
  <si>
    <t>Guarenteed Payments to Partner</t>
  </si>
  <si>
    <t>Form 1065 Total</t>
  </si>
  <si>
    <t>Form 1120s - S Corporation Schedule K-1</t>
  </si>
  <si>
    <t>Form 1120s Total</t>
  </si>
  <si>
    <t>The following sources of income may be considered for qualification provided (1) the borrower can document ownership and access to income,</t>
  </si>
  <si>
    <t>(2) the business has adequate liquidity to support withdrawal of earnings, and (3) the business has positive sales and earnings trends.</t>
  </si>
  <si>
    <t>Form 1065 - Partnership</t>
  </si>
  <si>
    <t>Passthrough (Income) Loss from Other Partnerships</t>
  </si>
  <si>
    <t>16c</t>
  </si>
  <si>
    <t>Mortgage or Notes Payable in Less than 1 Year</t>
  </si>
  <si>
    <t>M-1, line 4b</t>
  </si>
  <si>
    <t>Subtotal</t>
  </si>
  <si>
    <t>47a</t>
  </si>
  <si>
    <t>Percent of Partnership Ownership</t>
  </si>
  <si>
    <t>Partnership Total</t>
  </si>
  <si>
    <t>Form 1120s - S Corporation</t>
  </si>
  <si>
    <t>14c</t>
  </si>
  <si>
    <t>M-1, 3b</t>
  </si>
  <si>
    <t>55a</t>
  </si>
  <si>
    <t>Percent of S Corporation Ownership</t>
  </si>
  <si>
    <t>S Corporation Total</t>
  </si>
  <si>
    <t>Form 1120 - Regular Corporation</t>
  </si>
  <si>
    <t>Taxable Income</t>
  </si>
  <si>
    <t>Total Tax</t>
  </si>
  <si>
    <t>Nonrecurring (Gains) Losses</t>
  </si>
  <si>
    <t>21b</t>
  </si>
  <si>
    <t>Net Operating Loss and Special Deductions</t>
  </si>
  <si>
    <t>29c</t>
  </si>
  <si>
    <t>M-1, 5c</t>
  </si>
  <si>
    <t>67a</t>
  </si>
  <si>
    <t>Percent of Regular Corporation Ownership</t>
  </si>
  <si>
    <t>Regular Corporation Subtotal</t>
  </si>
  <si>
    <t>Less Dividends Paid to Borrower</t>
  </si>
  <si>
    <t>Schd B, Line 6</t>
  </si>
  <si>
    <t>Regular Corporation Total</t>
  </si>
  <si>
    <t>Instructions</t>
  </si>
  <si>
    <t>Enter the borrowers name at the top of the sheet</t>
  </si>
  <si>
    <t>enter the two years to be considered (unless we only need one per DU)</t>
  </si>
  <si>
    <t>begin filling out all of the orange cells</t>
  </si>
  <si>
    <t>The bolded heading of each section explains where to look in the federal tax return</t>
  </si>
  <si>
    <t>The number (or letter) in Column D explains which line item to use from that section</t>
  </si>
  <si>
    <t>Enter the number exactly as it appears on the return. Enter negatives as negatives, and positives as positives</t>
  </si>
  <si>
    <t>if the borrower does not have one or more of the forms listed in this worksheet, ignore the cells for that form</t>
  </si>
  <si>
    <t>After completing the form, the figure in Row 6 (Grand Total) is the yearly income to be used.</t>
  </si>
  <si>
    <t>The figure in row 7 is the monthly income</t>
  </si>
  <si>
    <t>Current Year Income</t>
  </si>
  <si>
    <t>Minimum CC Payments</t>
  </si>
  <si>
    <t xml:space="preserve">Propose Loan Payment </t>
  </si>
  <si>
    <t>Total Payments</t>
  </si>
  <si>
    <t>Borrower Information</t>
  </si>
  <si>
    <t>Co-Borrower Information</t>
  </si>
  <si>
    <t>Assessed Value</t>
  </si>
  <si>
    <t>Purchase Price</t>
  </si>
  <si>
    <t>Rate</t>
  </si>
  <si>
    <t>Years</t>
  </si>
  <si>
    <t>Current Front End Ratio (PITI of New Mortgage)</t>
  </si>
  <si>
    <t>Current Back End Ratio (PITI &amp; All Other Expenses)</t>
  </si>
  <si>
    <t>Loan Type</t>
  </si>
  <si>
    <t>Last Year AGI</t>
  </si>
  <si>
    <t>Previous Year AGI</t>
  </si>
  <si>
    <t>Conventional</t>
  </si>
  <si>
    <t>MORTGAGE</t>
  </si>
  <si>
    <t>QUALIFICATION</t>
  </si>
  <si>
    <t>WORKSHEET</t>
  </si>
  <si>
    <t>INCOME</t>
  </si>
  <si>
    <t>ANNUAL</t>
  </si>
  <si>
    <t>MONTHLY</t>
  </si>
  <si>
    <r>
      <rPr>
        <i/>
        <sz val="6"/>
        <color theme="0"/>
        <rFont val="Calibri"/>
        <family val="1"/>
        <scheme val="minor"/>
      </rPr>
      <t xml:space="preserve">
</t>
    </r>
    <r>
      <rPr>
        <i/>
        <sz val="12"/>
        <color theme="0"/>
        <rFont val="Calibri"/>
        <family val="2"/>
        <scheme val="minor"/>
      </rPr>
      <t xml:space="preserve">The first qualifying number (LEFT) calculates your maximum monthly payment, assuming you have no long-term debt.  It is computed by multiplying your total income by your </t>
    </r>
    <r>
      <rPr>
        <b/>
        <i/>
        <sz val="11"/>
        <color theme="0"/>
        <rFont val="Cambria"/>
        <family val="2"/>
        <scheme val="major"/>
      </rPr>
      <t>Housing Cost Ratio</t>
    </r>
    <r>
      <rPr>
        <i/>
        <sz val="12"/>
        <color theme="0"/>
        <rFont val="Calibri"/>
        <family val="2"/>
        <scheme val="minor"/>
      </rPr>
      <t xml:space="preserve"> and dividing the result by 12.</t>
    </r>
  </si>
  <si>
    <t>Salary or wages</t>
  </si>
  <si>
    <t>Other salary or wages</t>
  </si>
  <si>
    <t>Rental income</t>
  </si>
  <si>
    <t>Investment income</t>
  </si>
  <si>
    <t>Additional income</t>
  </si>
  <si>
    <t>Total</t>
  </si>
  <si>
    <t>First qualifying number</t>
  </si>
  <si>
    <t xml:space="preserve">Housing Cost Ratio </t>
  </si>
  <si>
    <t>LONG-TERM DEBTS</t>
  </si>
  <si>
    <r>
      <rPr>
        <i/>
        <sz val="6"/>
        <color theme="0"/>
        <rFont val="Calibri"/>
        <family val="1"/>
        <scheme val="minor"/>
      </rPr>
      <t xml:space="preserve">
</t>
    </r>
    <r>
      <rPr>
        <i/>
        <sz val="12"/>
        <color theme="0"/>
        <rFont val="Calibri"/>
        <family val="2"/>
        <scheme val="minor"/>
      </rPr>
      <t xml:space="preserve">The second qualifying number takes into account your monthly debt payments, applying your </t>
    </r>
    <r>
      <rPr>
        <b/>
        <i/>
        <sz val="11"/>
        <color theme="0"/>
        <rFont val="Cambria"/>
        <family val="2"/>
        <scheme val="major"/>
      </rPr>
      <t>Total Debt Service Ratio</t>
    </r>
    <r>
      <rPr>
        <i/>
        <sz val="12"/>
        <color theme="0"/>
        <rFont val="Calibri"/>
        <family val="2"/>
        <scheme val="minor"/>
      </rPr>
      <t>.  Mortgage companies usually qualify you for monthly payments that are no higher than the lesser of the two results.</t>
    </r>
  </si>
  <si>
    <t>Car loan payments</t>
  </si>
  <si>
    <t>Credit card payments</t>
  </si>
  <si>
    <t>Other loan payment</t>
  </si>
  <si>
    <t>Second Qualifying Number</t>
  </si>
  <si>
    <t xml:space="preserve">Total debt service ratio </t>
  </si>
  <si>
    <t>You may qualify for monthly payments of</t>
  </si>
  <si>
    <t xml:space="preserve">Estimated monthly escrow payment </t>
  </si>
  <si>
    <t xml:space="preserve">Homeowner's insurance, if applicable </t>
  </si>
  <si>
    <t xml:space="preserve">Homeowner's dues and other fees, if any </t>
  </si>
  <si>
    <t xml:space="preserve">Annual interest rate (e.g., 7.125) </t>
  </si>
  <si>
    <t xml:space="preserve">Duration of loan (in years) </t>
  </si>
  <si>
    <t xml:space="preserve">Monthly principal + interest payment </t>
  </si>
  <si>
    <t>Maximum loan amount</t>
  </si>
  <si>
    <r>
      <rPr>
        <b/>
        <sz val="12"/>
        <color theme="1" tint="4.9989318521683403E-2"/>
        <rFont val="Calibri"/>
        <family val="1"/>
        <scheme val="minor"/>
      </rPr>
      <t>Important:</t>
    </r>
    <r>
      <rPr>
        <sz val="12"/>
        <color theme="1" tint="0.34998626667073579"/>
        <rFont val="Calibri"/>
        <family val="1"/>
        <scheme val="minor"/>
      </rPr>
      <t xml:space="preserve"> </t>
    </r>
    <r>
      <rPr>
        <sz val="11"/>
        <color theme="1"/>
        <rFont val="Calibri"/>
        <family val="2"/>
        <scheme val="minor"/>
      </rPr>
      <t xml:space="preserve">This worksheet provides a rough estimate for conventional, fixed-term mortgages. Loan terms vary depending on type of mortgage and lender policies. Consult a professional lender for exact data.
</t>
    </r>
  </si>
  <si>
    <t>Student Loan Payments</t>
  </si>
  <si>
    <t>Other Loans</t>
  </si>
  <si>
    <t>Student loan payment</t>
  </si>
  <si>
    <t>W2 Payroll Calculations</t>
  </si>
  <si>
    <t>Total Hours Per Pay Perod</t>
  </si>
  <si>
    <t>Per Hour Rate</t>
  </si>
  <si>
    <t xml:space="preserve">Wages Per Pay Check </t>
  </si>
  <si>
    <t>Pay Per Week</t>
  </si>
  <si>
    <t>Bi-Weekly Employee</t>
  </si>
  <si>
    <t>Weekly Employee</t>
  </si>
  <si>
    <t>Bi-weekly Pay</t>
  </si>
  <si>
    <t>Semi-Montly Employee</t>
  </si>
  <si>
    <t>Salary Employee</t>
  </si>
  <si>
    <t>Total Salary</t>
  </si>
  <si>
    <t>Weekly</t>
  </si>
  <si>
    <t>Bi-Weekly</t>
  </si>
  <si>
    <t>Semi-Monthly</t>
  </si>
  <si>
    <t>Yearly Income</t>
  </si>
  <si>
    <t>Program</t>
  </si>
  <si>
    <t>Minmum Credit Score</t>
  </si>
  <si>
    <t>Front End DTI Ratio</t>
  </si>
  <si>
    <t>Back End DTI Ratio</t>
  </si>
  <si>
    <t>FHA</t>
  </si>
  <si>
    <t>N/A</t>
  </si>
  <si>
    <t>700+</t>
  </si>
  <si>
    <t>FHA Notes</t>
  </si>
  <si>
    <t>Email Address</t>
  </si>
  <si>
    <t>Years on the Job</t>
  </si>
  <si>
    <r>
      <t xml:space="preserve">&gt; Upfornt PMI will be added to the loan amount
              </t>
    </r>
    <r>
      <rPr>
        <b/>
        <sz val="11"/>
        <color theme="1"/>
        <rFont val="Calibri"/>
        <family val="2"/>
        <scheme val="minor"/>
      </rPr>
      <t>Conventional Notes</t>
    </r>
    <r>
      <rPr>
        <sz val="11"/>
        <color theme="1"/>
        <rFont val="Calibri"/>
        <family val="2"/>
        <scheme val="minor"/>
      </rPr>
      <t xml:space="preserve"> 
&gt;</t>
    </r>
  </si>
  <si>
    <t>&gt; 
&gt;
&gt;</t>
  </si>
  <si>
    <t>Notes:</t>
  </si>
  <si>
    <t>SRG Rebate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</si>
</sst>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4" formatCode="_(&quot;$&quot;* #,##0.00_);_(&quot;$&quot;* \(#,##0.00\);_(&quot;$&quot;* &quot;-&quot;??_);_(@_)"/>
    <numFmt numFmtId="164" formatCode="&quot;$&quot;#,##0.00"/>
    <numFmt numFmtId="165" formatCode="_(&quot;$&quot;* #,##0_);_(&quot;$&quot;* \(#,##0\);_(&quot;$&quot;* &quot;-&quot;??_);_(@_)"/>
    <numFmt numFmtId="166" formatCode="[&lt;=9999999]###\-####;\(###\)\ ###\-####"/>
    <numFmt numFmtId="167" formatCode="000\-00\-0000"/>
    <numFmt numFmtId="168" formatCode="##&quot;/&quot;##&quot;/&quot;####"/>
  </numFmts>
  <fonts count="51" x14ac:knownFonts="1">
    <font>
      <sz val="11"/>
      <color theme="1"/>
      <name val="Calibri"/>
      <family val="2"/>
      <scheme val="minor"/>
    </font>
    <font>
      <b/>
      <sz val="18"/>
      <color indexed="8"/>
      <name val="Calibri"/>
      <family val="2"/>
    </font>
    <font>
      <sz val="12"/>
      <color indexed="8"/>
      <name val="Calibri"/>
      <family val="2"/>
    </font>
    <font>
      <b/>
      <sz val="12"/>
      <color indexed="8"/>
      <name val="Calibri"/>
      <family val="2"/>
    </font>
    <font>
      <sz val="10"/>
      <name val="Tahoma"/>
      <family val="2"/>
    </font>
    <font>
      <b/>
      <sz val="18"/>
      <name val="Arial"/>
      <family val="2"/>
    </font>
    <font>
      <b/>
      <sz val="12"/>
      <color indexed="9"/>
      <name val="Arial"/>
      <family val="2"/>
    </font>
    <font>
      <b/>
      <sz val="10"/>
      <color indexed="9"/>
      <name val="Arial"/>
      <family val="2"/>
    </font>
    <font>
      <sz val="12"/>
      <name val="Tahoma"/>
      <family val="2"/>
    </font>
    <font>
      <sz val="10"/>
      <name val="Arial"/>
      <family val="2"/>
    </font>
    <font>
      <sz val="8"/>
      <name val="Tahoma"/>
      <family val="2"/>
    </font>
    <font>
      <sz val="10"/>
      <color indexed="47"/>
      <name val="Tahoma"/>
      <family val="2"/>
    </font>
    <font>
      <b/>
      <sz val="12"/>
      <name val="Tahoma"/>
      <family val="2"/>
    </font>
    <font>
      <sz val="8"/>
      <color indexed="81"/>
      <name val="Tahoma"/>
      <family val="2"/>
    </font>
    <font>
      <b/>
      <sz val="8"/>
      <color indexed="81"/>
      <name val="Tahoma"/>
      <family val="2"/>
    </font>
    <font>
      <i/>
      <sz val="8"/>
      <color indexed="81"/>
      <name val="Tahoma"/>
      <family val="2"/>
    </font>
    <font>
      <sz val="11"/>
      <color indexed="62"/>
      <name val="Calibri"/>
      <family val="2"/>
    </font>
    <font>
      <b/>
      <sz val="11"/>
      <color indexed="52"/>
      <name val="Calibri"/>
      <family val="2"/>
    </font>
    <font>
      <sz val="8"/>
      <name val="Calibri"/>
      <family val="2"/>
    </font>
    <font>
      <b/>
      <sz val="7"/>
      <color indexed="8"/>
      <name val="Calibri"/>
      <family val="2"/>
    </font>
    <font>
      <sz val="7"/>
      <color indexed="8"/>
      <name val="Calibri"/>
      <family val="2"/>
    </font>
    <font>
      <b/>
      <sz val="7"/>
      <color indexed="9"/>
      <name val="Calibri"/>
      <family val="2"/>
    </font>
    <font>
      <b/>
      <sz val="7"/>
      <name val="Calibri"/>
      <family val="2"/>
    </font>
    <font>
      <b/>
      <sz val="7"/>
      <color indexed="52"/>
      <name val="Calibri"/>
      <family val="2"/>
    </font>
    <font>
      <sz val="7"/>
      <color indexed="62"/>
      <name val="Calibri"/>
      <family val="2"/>
    </font>
    <font>
      <sz val="7"/>
      <color indexed="9"/>
      <name val="Calibri"/>
      <family val="2"/>
    </font>
    <font>
      <sz val="11"/>
      <color theme="0"/>
      <name val="Calibri"/>
      <family val="2"/>
      <scheme val="minor"/>
    </font>
    <font>
      <b/>
      <sz val="12"/>
      <color theme="1"/>
      <name val="Calibri"/>
      <family val="2"/>
      <scheme val="minor"/>
    </font>
    <font>
      <sz val="11"/>
      <color theme="1"/>
      <name val="Cambria"/>
      <family val="1"/>
      <scheme val="major"/>
    </font>
    <font>
      <sz val="11"/>
      <color rgb="FF000000"/>
      <name val="Cambria"/>
      <family val="1"/>
      <scheme val="major"/>
    </font>
    <font>
      <sz val="12"/>
      <color theme="1" tint="0.34998626667073579"/>
      <name val="Calibri"/>
      <family val="2"/>
      <scheme val="minor"/>
    </font>
    <font>
      <b/>
      <sz val="42"/>
      <color theme="1" tint="4.9989318521683403E-2"/>
      <name val="Calibri"/>
      <family val="1"/>
      <scheme val="minor"/>
    </font>
    <font>
      <b/>
      <sz val="42"/>
      <color theme="4"/>
      <name val="Calibri"/>
      <family val="1"/>
      <scheme val="minor"/>
    </font>
    <font>
      <b/>
      <sz val="13"/>
      <color theme="1" tint="4.9989318521683403E-2"/>
      <name val="Cambria"/>
      <family val="2"/>
      <scheme val="major"/>
    </font>
    <font>
      <i/>
      <sz val="12"/>
      <color theme="0"/>
      <name val="Calibri"/>
      <family val="2"/>
      <scheme val="minor"/>
    </font>
    <font>
      <i/>
      <sz val="6"/>
      <color theme="0"/>
      <name val="Calibri"/>
      <family val="1"/>
      <scheme val="minor"/>
    </font>
    <font>
      <b/>
      <i/>
      <sz val="11"/>
      <color theme="0"/>
      <name val="Cambria"/>
      <family val="2"/>
      <scheme val="major"/>
    </font>
    <font>
      <sz val="10"/>
      <color theme="6" tint="-0.24994659260841701"/>
      <name val="Calibri"/>
      <family val="2"/>
      <scheme val="minor"/>
    </font>
    <font>
      <sz val="12"/>
      <color theme="4"/>
      <name val="Calibri"/>
      <family val="1"/>
      <scheme val="minor"/>
    </font>
    <font>
      <b/>
      <i/>
      <sz val="15"/>
      <color theme="0"/>
      <name val="Cambria"/>
      <family val="2"/>
      <scheme val="major"/>
    </font>
    <font>
      <i/>
      <sz val="12"/>
      <color theme="0"/>
      <name val="Calibri"/>
      <family val="1"/>
      <scheme val="minor"/>
    </font>
    <font>
      <sz val="12"/>
      <color theme="4"/>
      <name val="Calibri"/>
      <family val="2"/>
      <scheme val="minor"/>
    </font>
    <font>
      <sz val="12"/>
      <color theme="1" tint="0.34998626667073579"/>
      <name val="Calibri"/>
      <family val="1"/>
      <scheme val="minor"/>
    </font>
    <font>
      <b/>
      <sz val="12"/>
      <color theme="1" tint="4.9989318521683403E-2"/>
      <name val="Calibri"/>
      <family val="1"/>
      <scheme val="minor"/>
    </font>
    <font>
      <sz val="14"/>
      <color theme="1"/>
      <name val="Calibri"/>
      <family val="2"/>
      <scheme val="minor"/>
    </font>
    <font>
      <sz val="22"/>
      <color theme="1"/>
      <name val="Calibri"/>
      <family val="2"/>
      <scheme val="minor"/>
    </font>
    <font>
      <b/>
      <sz val="14"/>
      <color theme="1"/>
      <name val="Calibri"/>
      <family val="2"/>
      <scheme val="minor"/>
    </font>
    <font>
      <b/>
      <sz val="11"/>
      <color theme="1"/>
      <name val="Calibri"/>
      <family val="2"/>
      <scheme val="minor"/>
    </font>
    <font>
      <b/>
      <sz val="11"/>
      <color theme="0"/>
      <name val="Calibri"/>
      <family val="2"/>
      <scheme val="minor"/>
    </font>
    <font>
      <strike/>
      <sz val="11"/>
      <color theme="1"/>
      <name val="Calibri"/>
      <family val="2"/>
      <scheme val="minor"/>
    </font>
    <font>
      <b/>
      <strike/>
      <sz val="12"/>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22"/>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9"/>
        <bgColor indexed="64"/>
      </patternFill>
    </fill>
    <fill>
      <patternFill patternType="solid">
        <fgColor indexed="42"/>
        <bgColor indexed="64"/>
      </patternFill>
    </fill>
    <fill>
      <patternFill patternType="solid">
        <fgColor theme="9"/>
      </patternFill>
    </fill>
    <fill>
      <patternFill patternType="solid">
        <fgColor theme="6" tint="0.39994506668294322"/>
        <bgColor indexed="64"/>
      </patternFill>
    </fill>
    <fill>
      <patternFill patternType="solid">
        <fgColor theme="6" tint="0.79998168889431442"/>
        <bgColor indexed="64"/>
      </patternFill>
    </fill>
    <fill>
      <patternFill patternType="solid">
        <fgColor theme="3" tint="0.59996337778862885"/>
        <bgColor indexed="64"/>
      </patternFill>
    </fill>
    <fill>
      <patternFill patternType="solid">
        <fgColor theme="4"/>
        <bgColor indexed="64"/>
      </patternFill>
    </fill>
    <fill>
      <patternFill patternType="solid">
        <fgColor theme="4" tint="0.3999450666829432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rgb="FFC0000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right/>
      <top/>
      <bottom style="medium">
        <color indexed="60"/>
      </bottom>
      <diagonal/>
    </border>
    <border>
      <left/>
      <right/>
      <top/>
      <bottom style="medium">
        <color indexed="5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theme="1" tint="4.9989318521683403E-2"/>
      </top>
      <bottom style="thin">
        <color theme="0" tint="-0.34998626667073579"/>
      </bottom>
      <diagonal/>
    </border>
    <border>
      <left/>
      <right/>
      <top style="thin">
        <color theme="0" tint="-0.34998626667073579"/>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7">
    <xf numFmtId="0" fontId="0" fillId="0" borderId="0"/>
    <xf numFmtId="0" fontId="26" fillId="9" borderId="0" applyNumberFormat="0" applyBorder="0" applyAlignment="0" applyProtection="0"/>
    <xf numFmtId="0" fontId="17" fillId="3" borderId="1" applyNumberFormat="0" applyAlignment="0" applyProtection="0"/>
    <xf numFmtId="44" fontId="9" fillId="0" borderId="0" applyFont="0" applyFill="0" applyBorder="0" applyAlignment="0" applyProtection="0"/>
    <xf numFmtId="0" fontId="16" fillId="2" borderId="1" applyNumberFormat="0" applyAlignment="0" applyProtection="0"/>
    <xf numFmtId="0" fontId="4" fillId="0" borderId="0"/>
    <xf numFmtId="9" fontId="9" fillId="0" borderId="0" applyFont="0" applyFill="0" applyBorder="0" applyAlignment="0" applyProtection="0"/>
    <xf numFmtId="0" fontId="30" fillId="0" borderId="0">
      <alignment vertical="center"/>
    </xf>
    <xf numFmtId="0" fontId="31" fillId="0" borderId="0" applyNumberFormat="0" applyFill="0" applyBorder="0" applyAlignment="0" applyProtection="0"/>
    <xf numFmtId="0" fontId="33" fillId="0" borderId="0" applyNumberFormat="0" applyFill="0" applyAlignment="0" applyProtection="0"/>
    <xf numFmtId="0" fontId="34" fillId="13" borderId="0" applyNumberFormat="0" applyBorder="0" applyProtection="0">
      <alignment horizontal="left" vertical="top" wrapText="1" indent="1"/>
    </xf>
    <xf numFmtId="164" fontId="37" fillId="0" borderId="0" applyFont="0" applyFill="0" applyBorder="0" applyProtection="0">
      <alignment horizontal="right" vertical="center"/>
    </xf>
    <xf numFmtId="0" fontId="39" fillId="14" borderId="0" applyNumberFormat="0" applyBorder="0" applyProtection="0">
      <alignment horizontal="left" vertical="center" indent="1"/>
    </xf>
    <xf numFmtId="2" fontId="39" fillId="14" borderId="0" applyBorder="0" applyProtection="0">
      <alignment horizontal="right" vertical="center" indent="1"/>
    </xf>
    <xf numFmtId="0" fontId="33" fillId="0" borderId="0" applyNumberFormat="0" applyFill="0" applyBorder="0" applyAlignment="0" applyProtection="0">
      <alignment vertical="center"/>
    </xf>
    <xf numFmtId="0" fontId="30" fillId="0" borderId="0" applyNumberFormat="0" applyFont="0" applyFill="0" applyBorder="0" applyProtection="0">
      <alignment horizontal="right" vertical="center" indent="1"/>
    </xf>
    <xf numFmtId="0" fontId="30" fillId="0" borderId="27" applyNumberFormat="0" applyFont="0" applyFill="0" applyProtection="0">
      <alignment horizontal="right" vertical="center"/>
    </xf>
  </cellStyleXfs>
  <cellXfs count="231">
    <xf numFmtId="0" fontId="0" fillId="0" borderId="0" xfId="0"/>
    <xf numFmtId="0" fontId="5" fillId="4" borderId="2" xfId="5" applyFont="1" applyFill="1" applyBorder="1" applyAlignment="1">
      <alignment horizontal="left" vertical="center"/>
    </xf>
    <xf numFmtId="0" fontId="4" fillId="4" borderId="2" xfId="5" applyFill="1" applyBorder="1"/>
    <xf numFmtId="0" fontId="4" fillId="0" borderId="0" xfId="5"/>
    <xf numFmtId="0" fontId="4" fillId="5" borderId="0" xfId="5" applyFill="1"/>
    <xf numFmtId="0" fontId="6" fillId="6" borderId="3" xfId="5" applyFont="1" applyFill="1" applyBorder="1" applyAlignment="1">
      <alignment horizontal="left" vertical="center" indent="1"/>
    </xf>
    <xf numFmtId="0" fontId="7" fillId="6" borderId="3" xfId="5" applyFont="1" applyFill="1" applyBorder="1" applyAlignment="1">
      <alignment horizontal="left" vertical="center" indent="1"/>
    </xf>
    <xf numFmtId="0" fontId="8" fillId="5" borderId="0" xfId="5" applyFont="1" applyFill="1" applyAlignment="1">
      <alignment horizontal="right" indent="1"/>
    </xf>
    <xf numFmtId="0" fontId="4" fillId="5" borderId="0" xfId="5" applyFill="1" applyAlignment="1">
      <alignment horizontal="right" indent="1"/>
    </xf>
    <xf numFmtId="0" fontId="11" fillId="5" borderId="0" xfId="5" applyFont="1" applyFill="1"/>
    <xf numFmtId="0" fontId="12" fillId="5" borderId="0" xfId="5" applyFont="1" applyFill="1" applyAlignment="1">
      <alignment horizontal="right" indent="1"/>
    </xf>
    <xf numFmtId="8" fontId="12" fillId="8" borderId="5" xfId="5" applyNumberFormat="1" applyFont="1" applyFill="1" applyBorder="1"/>
    <xf numFmtId="0" fontId="19" fillId="0" borderId="0" xfId="0" applyFont="1" applyAlignment="1">
      <alignment horizontal="left"/>
    </xf>
    <xf numFmtId="0" fontId="20" fillId="0" borderId="0" xfId="0" applyFont="1" applyAlignment="1">
      <alignment horizontal="left"/>
    </xf>
    <xf numFmtId="0" fontId="19" fillId="0" borderId="0" xfId="0" applyFont="1" applyAlignment="1">
      <alignment horizontal="right"/>
    </xf>
    <xf numFmtId="44" fontId="20" fillId="0" borderId="0" xfId="0" applyNumberFormat="1" applyFont="1" applyAlignment="1">
      <alignment horizontal="left"/>
    </xf>
    <xf numFmtId="0" fontId="21" fillId="9" borderId="0" xfId="1" applyFont="1" applyAlignment="1">
      <alignment horizontal="left"/>
    </xf>
    <xf numFmtId="44" fontId="23" fillId="3" borderId="1" xfId="2" applyNumberFormat="1" applyFont="1" applyAlignment="1">
      <alignment horizontal="left"/>
    </xf>
    <xf numFmtId="44" fontId="23" fillId="3" borderId="17" xfId="2" applyNumberFormat="1" applyFont="1" applyBorder="1" applyAlignment="1">
      <alignment horizontal="left"/>
    </xf>
    <xf numFmtId="44" fontId="22" fillId="3" borderId="17" xfId="2" applyNumberFormat="1" applyFont="1" applyBorder="1" applyAlignment="1">
      <alignment horizontal="left"/>
    </xf>
    <xf numFmtId="44" fontId="22" fillId="3" borderId="1" xfId="2" applyNumberFormat="1" applyFont="1" applyAlignment="1">
      <alignment horizontal="left"/>
    </xf>
    <xf numFmtId="0" fontId="24" fillId="2" borderId="1" xfId="4" applyFont="1" applyAlignment="1" applyProtection="1">
      <alignment horizontal="left"/>
      <protection locked="0"/>
    </xf>
    <xf numFmtId="44" fontId="19" fillId="0" borderId="0" xfId="0" applyNumberFormat="1" applyFont="1" applyAlignment="1">
      <alignment horizontal="left"/>
    </xf>
    <xf numFmtId="0" fontId="25" fillId="9" borderId="0" xfId="1" applyFont="1" applyAlignment="1">
      <alignment horizontal="left"/>
    </xf>
    <xf numFmtId="0" fontId="21" fillId="9" borderId="0" xfId="1" applyFont="1" applyAlignment="1">
      <alignment horizontal="right"/>
    </xf>
    <xf numFmtId="44" fontId="25" fillId="9" borderId="0" xfId="1" applyNumberFormat="1" applyFont="1" applyAlignment="1">
      <alignment horizontal="left"/>
    </xf>
    <xf numFmtId="44" fontId="24" fillId="2" borderId="1" xfId="4" applyNumberFormat="1" applyFont="1" applyAlignment="1" applyProtection="1">
      <alignment horizontal="left"/>
      <protection locked="0"/>
    </xf>
    <xf numFmtId="39" fontId="24" fillId="2" borderId="1" xfId="4" applyNumberFormat="1" applyFont="1" applyAlignment="1" applyProtection="1">
      <alignment horizontal="left"/>
      <protection locked="0"/>
    </xf>
    <xf numFmtId="164" fontId="0" fillId="0" borderId="0" xfId="0" applyNumberFormat="1"/>
    <xf numFmtId="165" fontId="8" fillId="0" borderId="4" xfId="3" applyNumberFormat="1" applyFont="1" applyBorder="1" applyAlignment="1">
      <alignment horizontal="right"/>
    </xf>
    <xf numFmtId="10" fontId="8" fillId="0" borderId="5" xfId="6" applyNumberFormat="1" applyFont="1" applyBorder="1" applyAlignment="1">
      <alignment horizontal="right"/>
    </xf>
    <xf numFmtId="0" fontId="8" fillId="0" borderId="5" xfId="5" applyFont="1" applyBorder="1" applyAlignment="1">
      <alignment horizontal="right"/>
    </xf>
    <xf numFmtId="14" fontId="4" fillId="0" borderId="5" xfId="5" applyNumberFormat="1" applyBorder="1" applyAlignment="1">
      <alignment horizontal="right" indent="1"/>
    </xf>
    <xf numFmtId="14" fontId="10" fillId="7" borderId="5" xfId="5" applyNumberFormat="1" applyFont="1" applyFill="1" applyBorder="1" applyAlignment="1">
      <alignment horizontal="right" indent="1"/>
    </xf>
    <xf numFmtId="14" fontId="10" fillId="0" borderId="5" xfId="5" applyNumberFormat="1" applyFont="1" applyBorder="1" applyAlignment="1">
      <alignment horizontal="right" indent="1"/>
    </xf>
    <xf numFmtId="10" fontId="0" fillId="0" borderId="0" xfId="0" applyNumberFormat="1"/>
    <xf numFmtId="4" fontId="0" fillId="0" borderId="0" xfId="0" applyNumberFormat="1"/>
    <xf numFmtId="164" fontId="28" fillId="0" borderId="0" xfId="0" applyNumberFormat="1" applyFont="1" applyAlignment="1">
      <alignment horizontal="left"/>
    </xf>
    <xf numFmtId="0" fontId="29" fillId="0" borderId="0" xfId="0" applyFont="1" applyAlignment="1">
      <alignment horizontal="left"/>
    </xf>
    <xf numFmtId="0" fontId="28" fillId="0" borderId="0" xfId="0" applyFont="1" applyAlignment="1">
      <alignment horizontal="left"/>
    </xf>
    <xf numFmtId="0" fontId="30" fillId="0" borderId="0" xfId="7">
      <alignment vertical="center"/>
    </xf>
    <xf numFmtId="0" fontId="31" fillId="0" borderId="0" xfId="8" applyAlignment="1">
      <alignment vertical="center"/>
    </xf>
    <xf numFmtId="0" fontId="32" fillId="0" borderId="0" xfId="8" applyFont="1"/>
    <xf numFmtId="0" fontId="31" fillId="0" borderId="0" xfId="8"/>
    <xf numFmtId="0" fontId="33" fillId="0" borderId="0" xfId="9" applyAlignment="1">
      <alignment vertical="center"/>
    </xf>
    <xf numFmtId="0" fontId="33" fillId="0" borderId="0" xfId="9" applyAlignment="1">
      <alignment horizontal="right" vertical="center"/>
    </xf>
    <xf numFmtId="164" fontId="38" fillId="0" borderId="0" xfId="11" applyFont="1" applyProtection="1">
      <alignment horizontal="right" vertical="center"/>
      <protection locked="0"/>
    </xf>
    <xf numFmtId="164" fontId="0" fillId="0" borderId="0" xfId="11" applyFont="1">
      <alignment horizontal="right" vertical="center"/>
    </xf>
    <xf numFmtId="0" fontId="39" fillId="14" borderId="0" xfId="12">
      <alignment horizontal="left" vertical="center" indent="1"/>
    </xf>
    <xf numFmtId="2" fontId="39" fillId="14" borderId="0" xfId="13">
      <alignment horizontal="right" vertical="center" indent="1"/>
    </xf>
    <xf numFmtId="0" fontId="33" fillId="0" borderId="0" xfId="14">
      <alignment vertical="center"/>
    </xf>
    <xf numFmtId="164" fontId="33" fillId="0" borderId="0" xfId="11" applyFont="1">
      <alignment horizontal="right" vertical="center"/>
    </xf>
    <xf numFmtId="2" fontId="39" fillId="14" borderId="0" xfId="13" applyProtection="1">
      <alignment horizontal="right" vertical="center" indent="1"/>
      <protection locked="0"/>
    </xf>
    <xf numFmtId="0" fontId="33" fillId="0" borderId="0" xfId="15" applyFont="1">
      <alignment horizontal="right" vertical="center" indent="1"/>
    </xf>
    <xf numFmtId="164" fontId="33" fillId="0" borderId="26" xfId="11" applyFont="1" applyBorder="1">
      <alignment horizontal="right" vertical="center"/>
    </xf>
    <xf numFmtId="0" fontId="0" fillId="0" borderId="0" xfId="15" applyFont="1">
      <alignment horizontal="right" vertical="center" indent="1"/>
    </xf>
    <xf numFmtId="164" fontId="41" fillId="0" borderId="27" xfId="16" applyNumberFormat="1" applyFont="1" applyProtection="1">
      <alignment horizontal="right" vertical="center"/>
      <protection locked="0"/>
    </xf>
    <xf numFmtId="0" fontId="41" fillId="0" borderId="27" xfId="16" applyFont="1" applyProtection="1">
      <alignment horizontal="right" vertical="center"/>
      <protection locked="0"/>
    </xf>
    <xf numFmtId="164" fontId="0" fillId="0" borderId="27" xfId="11" applyFont="1" applyBorder="1">
      <alignment horizontal="right" vertical="center"/>
    </xf>
    <xf numFmtId="164" fontId="38" fillId="0" borderId="0" xfId="11" applyFont="1">
      <alignment horizontal="right" vertical="center"/>
    </xf>
    <xf numFmtId="164" fontId="41" fillId="0" borderId="27" xfId="16" applyNumberFormat="1" applyFont="1">
      <alignment horizontal="right" vertical="center"/>
    </xf>
    <xf numFmtId="0" fontId="44" fillId="0" borderId="0" xfId="0" applyFont="1"/>
    <xf numFmtId="0" fontId="44" fillId="11" borderId="6" xfId="0" applyFont="1" applyFill="1" applyBorder="1"/>
    <xf numFmtId="164" fontId="44" fillId="11" borderId="6" xfId="0" applyNumberFormat="1" applyFont="1" applyFill="1" applyBorder="1"/>
    <xf numFmtId="164" fontId="44" fillId="11" borderId="6" xfId="0" applyNumberFormat="1" applyFont="1" applyFill="1" applyBorder="1" applyAlignment="1"/>
    <xf numFmtId="164" fontId="44" fillId="17" borderId="6" xfId="0" applyNumberFormat="1" applyFont="1" applyFill="1" applyBorder="1" applyProtection="1">
      <protection locked="0"/>
    </xf>
    <xf numFmtId="0" fontId="44" fillId="11" borderId="6" xfId="0" applyFont="1" applyFill="1" applyBorder="1" applyAlignment="1" applyProtection="1">
      <alignment horizontal="center"/>
    </xf>
    <xf numFmtId="0" fontId="44" fillId="17" borderId="6" xfId="0" applyFont="1" applyFill="1" applyBorder="1" applyAlignment="1" applyProtection="1">
      <alignment horizontal="center"/>
      <protection locked="0"/>
    </xf>
    <xf numFmtId="0" fontId="44" fillId="17" borderId="6" xfId="0" applyFont="1" applyFill="1" applyBorder="1" applyProtection="1">
      <protection locked="0"/>
    </xf>
    <xf numFmtId="0" fontId="0" fillId="12" borderId="0" xfId="0" applyFill="1"/>
    <xf numFmtId="0" fontId="0" fillId="0" borderId="0" xfId="0" applyBorder="1"/>
    <xf numFmtId="0" fontId="0" fillId="12" borderId="0" xfId="0" applyFill="1" applyBorder="1"/>
    <xf numFmtId="0" fontId="34" fillId="13" borderId="0" xfId="10">
      <alignment horizontal="left" vertical="top" wrapText="1" indent="1"/>
    </xf>
    <xf numFmtId="0" fontId="30" fillId="0" borderId="0" xfId="7" applyAlignment="1">
      <alignment horizontal="center" vertical="center"/>
    </xf>
    <xf numFmtId="0" fontId="40" fillId="13" borderId="0" xfId="10" applyFont="1">
      <alignment horizontal="left" vertical="top" wrapText="1" indent="1"/>
    </xf>
    <xf numFmtId="0" fontId="42" fillId="0" borderId="0" xfId="7" applyFont="1" applyAlignment="1">
      <alignment horizontal="left" vertical="center" wrapText="1"/>
    </xf>
    <xf numFmtId="0" fontId="30" fillId="0" borderId="0" xfId="7" applyAlignment="1">
      <alignment horizontal="left" vertical="center" wrapText="1"/>
    </xf>
    <xf numFmtId="0" fontId="20" fillId="0" borderId="0" xfId="0" applyFont="1"/>
    <xf numFmtId="49" fontId="22" fillId="2" borderId="0" xfId="4" applyNumberFormat="1" applyFont="1" applyBorder="1" applyAlignment="1" applyProtection="1">
      <alignment horizontal="left"/>
      <protection locked="0"/>
    </xf>
    <xf numFmtId="0" fontId="46" fillId="16" borderId="6" xfId="0" applyFont="1" applyFill="1" applyBorder="1" applyAlignment="1">
      <alignment horizontal="center"/>
    </xf>
    <xf numFmtId="164" fontId="46" fillId="16" borderId="6" xfId="0" applyNumberFormat="1" applyFont="1" applyFill="1" applyBorder="1" applyAlignment="1">
      <alignment horizontal="right"/>
    </xf>
    <xf numFmtId="164" fontId="46" fillId="16" borderId="12" xfId="0" applyNumberFormat="1" applyFont="1" applyFill="1" applyBorder="1" applyAlignment="1">
      <alignment horizontal="right"/>
    </xf>
    <xf numFmtId="164" fontId="46" fillId="16" borderId="16" xfId="0" applyNumberFormat="1" applyFont="1" applyFill="1" applyBorder="1" applyAlignment="1">
      <alignment horizontal="right"/>
    </xf>
    <xf numFmtId="164" fontId="46" fillId="16" borderId="13" xfId="0" applyNumberFormat="1" applyFont="1" applyFill="1" applyBorder="1" applyAlignment="1">
      <alignment horizontal="right"/>
    </xf>
    <xf numFmtId="0" fontId="45" fillId="15" borderId="0" xfId="0" applyFont="1" applyFill="1" applyAlignment="1">
      <alignment horizontal="center"/>
    </xf>
    <xf numFmtId="0" fontId="44" fillId="11" borderId="12" xfId="0" applyFont="1" applyFill="1" applyBorder="1" applyAlignment="1">
      <alignment horizontal="center"/>
    </xf>
    <xf numFmtId="0" fontId="44" fillId="11" borderId="16" xfId="0" applyFont="1" applyFill="1" applyBorder="1" applyAlignment="1">
      <alignment horizontal="center"/>
    </xf>
    <xf numFmtId="0" fontId="44" fillId="11" borderId="13" xfId="0" applyFont="1" applyFill="1" applyBorder="1" applyAlignment="1">
      <alignment horizontal="center"/>
    </xf>
    <xf numFmtId="0" fontId="46" fillId="11" borderId="6" xfId="0" applyFont="1" applyFill="1" applyBorder="1" applyAlignment="1">
      <alignment horizontal="center"/>
    </xf>
    <xf numFmtId="0" fontId="46" fillId="18" borderId="12" xfId="0" applyFont="1" applyFill="1" applyBorder="1" applyAlignment="1">
      <alignment horizontal="center"/>
    </xf>
    <xf numFmtId="0" fontId="46" fillId="18" borderId="16" xfId="0" applyFont="1" applyFill="1" applyBorder="1" applyAlignment="1">
      <alignment horizontal="center"/>
    </xf>
    <xf numFmtId="0" fontId="46" fillId="18" borderId="13" xfId="0" applyFont="1" applyFill="1" applyBorder="1" applyAlignment="1">
      <alignment horizontal="center"/>
    </xf>
    <xf numFmtId="0" fontId="44" fillId="18" borderId="16" xfId="0" applyFont="1" applyFill="1" applyBorder="1" applyAlignment="1">
      <alignment horizontal="center"/>
    </xf>
    <xf numFmtId="0" fontId="1" fillId="12" borderId="28" xfId="0" applyFont="1" applyFill="1" applyBorder="1" applyAlignment="1" applyProtection="1">
      <alignment horizontal="center"/>
    </xf>
    <xf numFmtId="0" fontId="0" fillId="12" borderId="0" xfId="0" applyFill="1" applyProtection="1"/>
    <xf numFmtId="0" fontId="1" fillId="11" borderId="29" xfId="0" applyFont="1" applyFill="1" applyBorder="1" applyAlignment="1" applyProtection="1">
      <alignment horizontal="center"/>
    </xf>
    <xf numFmtId="0" fontId="1" fillId="11" borderId="22" xfId="0" applyFont="1" applyFill="1" applyBorder="1" applyAlignment="1" applyProtection="1">
      <alignment horizontal="center"/>
    </xf>
    <xf numFmtId="0" fontId="3" fillId="11" borderId="32" xfId="0" applyFont="1" applyFill="1" applyBorder="1" applyAlignment="1" applyProtection="1">
      <alignment horizontal="center"/>
    </xf>
    <xf numFmtId="0" fontId="3" fillId="11" borderId="6" xfId="0" applyFont="1" applyFill="1" applyBorder="1" applyAlignment="1" applyProtection="1">
      <alignment horizontal="center"/>
    </xf>
    <xf numFmtId="0" fontId="3" fillId="11" borderId="12" xfId="0" applyFont="1" applyFill="1" applyBorder="1" applyAlignment="1" applyProtection="1">
      <alignment horizontal="center"/>
    </xf>
    <xf numFmtId="0" fontId="3" fillId="11" borderId="16" xfId="0" applyFont="1" applyFill="1" applyBorder="1" applyAlignment="1" applyProtection="1">
      <alignment horizontal="center"/>
    </xf>
    <xf numFmtId="0" fontId="3" fillId="11" borderId="33" xfId="0" applyFont="1" applyFill="1" applyBorder="1" applyAlignment="1" applyProtection="1">
      <alignment horizontal="center"/>
    </xf>
    <xf numFmtId="0" fontId="1" fillId="10" borderId="34" xfId="0" applyFont="1" applyFill="1" applyBorder="1" applyAlignment="1" applyProtection="1">
      <alignment horizontal="center"/>
    </xf>
    <xf numFmtId="0" fontId="1" fillId="10" borderId="13" xfId="0" applyFont="1" applyFill="1" applyBorder="1" applyAlignment="1" applyProtection="1">
      <alignment horizontal="center"/>
    </xf>
    <xf numFmtId="0" fontId="3" fillId="10" borderId="32" xfId="0" applyFont="1" applyFill="1" applyBorder="1" applyAlignment="1" applyProtection="1">
      <alignment horizontal="center"/>
    </xf>
    <xf numFmtId="0" fontId="3" fillId="10" borderId="6" xfId="0" applyFont="1" applyFill="1" applyBorder="1" applyAlignment="1" applyProtection="1">
      <alignment horizontal="center"/>
    </xf>
    <xf numFmtId="0" fontId="3" fillId="11" borderId="35" xfId="0" applyFont="1" applyFill="1" applyBorder="1" applyAlignment="1" applyProtection="1">
      <alignment horizontal="center"/>
    </xf>
    <xf numFmtId="0" fontId="3" fillId="11" borderId="38" xfId="0" applyFont="1" applyFill="1" applyBorder="1" applyAlignment="1" applyProtection="1">
      <alignment horizontal="center"/>
    </xf>
    <xf numFmtId="0" fontId="3" fillId="11" borderId="9" xfId="0" applyFont="1" applyFill="1" applyBorder="1" applyAlignment="1" applyProtection="1">
      <alignment horizontal="center"/>
    </xf>
    <xf numFmtId="10" fontId="3" fillId="11" borderId="10" xfId="0" applyNumberFormat="1" applyFont="1" applyFill="1" applyBorder="1" applyAlignment="1" applyProtection="1">
      <alignment horizontal="right"/>
    </xf>
    <xf numFmtId="10" fontId="3" fillId="11" borderId="11" xfId="0" applyNumberFormat="1" applyFont="1" applyFill="1" applyBorder="1" applyAlignment="1" applyProtection="1">
      <alignment horizontal="right"/>
    </xf>
    <xf numFmtId="164" fontId="3" fillId="11" borderId="35" xfId="0" applyNumberFormat="1" applyFont="1" applyFill="1" applyBorder="1" applyProtection="1"/>
    <xf numFmtId="164" fontId="3" fillId="11" borderId="7" xfId="0" applyNumberFormat="1" applyFont="1" applyFill="1" applyBorder="1" applyProtection="1"/>
    <xf numFmtId="164" fontId="3" fillId="11" borderId="24" xfId="0" applyNumberFormat="1" applyFont="1" applyFill="1" applyBorder="1" applyAlignment="1" applyProtection="1">
      <alignment horizontal="right"/>
    </xf>
    <xf numFmtId="164" fontId="3" fillId="11" borderId="25" xfId="0" applyNumberFormat="1" applyFont="1" applyFill="1" applyBorder="1" applyAlignment="1" applyProtection="1">
      <alignment horizontal="right"/>
    </xf>
    <xf numFmtId="164" fontId="3" fillId="11" borderId="39" xfId="0" applyNumberFormat="1" applyFont="1" applyFill="1" applyBorder="1" applyProtection="1"/>
    <xf numFmtId="0" fontId="3" fillId="11" borderId="6" xfId="0" applyFont="1" applyFill="1" applyBorder="1" applyAlignment="1" applyProtection="1">
      <alignment horizontal="center"/>
    </xf>
    <xf numFmtId="4" fontId="3" fillId="11" borderId="32" xfId="0" applyNumberFormat="1" applyFont="1" applyFill="1" applyBorder="1" applyProtection="1"/>
    <xf numFmtId="4" fontId="3" fillId="11" borderId="6" xfId="0" applyNumberFormat="1" applyFont="1" applyFill="1" applyBorder="1" applyAlignment="1" applyProtection="1">
      <alignment horizontal="center"/>
    </xf>
    <xf numFmtId="0" fontId="3" fillId="11" borderId="13" xfId="0" applyFont="1" applyFill="1" applyBorder="1" applyAlignment="1" applyProtection="1">
      <alignment horizontal="center"/>
    </xf>
    <xf numFmtId="164" fontId="3" fillId="11" borderId="37" xfId="0" applyNumberFormat="1" applyFont="1" applyFill="1" applyBorder="1" applyAlignment="1" applyProtection="1">
      <alignment horizontal="right"/>
    </xf>
    <xf numFmtId="4" fontId="3" fillId="11" borderId="32" xfId="0" applyNumberFormat="1" applyFont="1" applyFill="1" applyBorder="1" applyAlignment="1" applyProtection="1">
      <alignment horizontal="center"/>
    </xf>
    <xf numFmtId="164" fontId="3" fillId="11" borderId="40" xfId="0" applyNumberFormat="1" applyFont="1" applyFill="1" applyBorder="1" applyAlignment="1" applyProtection="1">
      <alignment horizontal="right"/>
    </xf>
    <xf numFmtId="4" fontId="3" fillId="11" borderId="8" xfId="0" applyNumberFormat="1" applyFont="1" applyFill="1" applyBorder="1" applyAlignment="1" applyProtection="1">
      <alignment horizontal="center"/>
    </xf>
    <xf numFmtId="0" fontId="3" fillId="11" borderId="41" xfId="0" applyFont="1" applyFill="1" applyBorder="1" applyAlignment="1" applyProtection="1">
      <alignment horizontal="center"/>
    </xf>
    <xf numFmtId="0" fontId="3" fillId="11" borderId="11" xfId="0" applyFont="1" applyFill="1" applyBorder="1" applyAlignment="1" applyProtection="1">
      <alignment horizontal="center"/>
    </xf>
    <xf numFmtId="0" fontId="3" fillId="11" borderId="29" xfId="0" applyFont="1" applyFill="1" applyBorder="1" applyAlignment="1" applyProtection="1">
      <alignment horizontal="center"/>
    </xf>
    <xf numFmtId="0" fontId="3" fillId="11" borderId="22" xfId="0" applyFont="1" applyFill="1" applyBorder="1" applyAlignment="1" applyProtection="1">
      <alignment horizontal="center"/>
    </xf>
    <xf numFmtId="164" fontId="3" fillId="11" borderId="23" xfId="0" applyNumberFormat="1" applyFont="1" applyFill="1" applyBorder="1" applyProtection="1"/>
    <xf numFmtId="164" fontId="3" fillId="11" borderId="43" xfId="0" applyNumberFormat="1" applyFont="1" applyFill="1" applyBorder="1" applyAlignment="1" applyProtection="1">
      <alignment horizontal="right"/>
    </xf>
    <xf numFmtId="0" fontId="0" fillId="11" borderId="32" xfId="0" applyFill="1" applyBorder="1" applyAlignment="1" applyProtection="1">
      <alignment horizontal="center"/>
    </xf>
    <xf numFmtId="0" fontId="0" fillId="11" borderId="6" xfId="0" applyFill="1" applyBorder="1" applyAlignment="1" applyProtection="1">
      <alignment horizontal="center"/>
    </xf>
    <xf numFmtId="0" fontId="47" fillId="0" borderId="44" xfId="0" applyFont="1" applyBorder="1" applyAlignment="1" applyProtection="1">
      <alignment horizontal="center"/>
    </xf>
    <xf numFmtId="0" fontId="0" fillId="0" borderId="0" xfId="0" applyBorder="1" applyProtection="1"/>
    <xf numFmtId="0" fontId="0" fillId="0" borderId="45" xfId="0" applyBorder="1" applyProtection="1"/>
    <xf numFmtId="0" fontId="0" fillId="0" borderId="44" xfId="0" applyBorder="1" applyAlignment="1" applyProtection="1">
      <alignment horizontal="left" vertical="top" wrapText="1"/>
    </xf>
    <xf numFmtId="0" fontId="0" fillId="0" borderId="0" xfId="0" applyBorder="1" applyAlignment="1" applyProtection="1">
      <alignment horizontal="left" vertical="top"/>
    </xf>
    <xf numFmtId="0" fontId="0" fillId="0" borderId="45" xfId="0" applyBorder="1" applyAlignment="1" applyProtection="1">
      <alignment horizontal="left" vertical="top"/>
    </xf>
    <xf numFmtId="0" fontId="0" fillId="0" borderId="44" xfId="0" applyBorder="1" applyAlignment="1" applyProtection="1">
      <alignment horizontal="left" vertical="top"/>
    </xf>
    <xf numFmtId="0" fontId="47" fillId="0" borderId="44" xfId="0" applyFont="1" applyBorder="1" applyProtection="1"/>
    <xf numFmtId="0" fontId="0" fillId="12" borderId="0" xfId="0" applyFill="1" applyBorder="1" applyAlignment="1" applyProtection="1">
      <alignment horizontal="center" vertical="top"/>
    </xf>
    <xf numFmtId="0" fontId="0" fillId="12" borderId="0" xfId="0" applyFill="1" applyBorder="1" applyProtection="1"/>
    <xf numFmtId="0" fontId="0" fillId="0" borderId="4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1" fillId="19" borderId="21" xfId="0" applyFont="1" applyFill="1" applyBorder="1" applyAlignment="1" applyProtection="1">
      <alignment horizontal="center"/>
      <protection locked="0"/>
    </xf>
    <xf numFmtId="0" fontId="1" fillId="19" borderId="30" xfId="0" applyFont="1" applyFill="1" applyBorder="1" applyAlignment="1" applyProtection="1">
      <alignment horizontal="center"/>
      <protection locked="0"/>
    </xf>
    <xf numFmtId="0" fontId="1" fillId="19" borderId="31" xfId="0" applyFont="1" applyFill="1" applyBorder="1" applyAlignment="1" applyProtection="1">
      <alignment horizontal="center"/>
      <protection locked="0"/>
    </xf>
    <xf numFmtId="166" fontId="3" fillId="19" borderId="6" xfId="0" applyNumberFormat="1" applyFont="1" applyFill="1" applyBorder="1" applyAlignment="1" applyProtection="1">
      <alignment horizontal="center"/>
      <protection locked="0"/>
    </xf>
    <xf numFmtId="167" fontId="3" fillId="19" borderId="6" xfId="0" applyNumberFormat="1" applyFont="1" applyFill="1" applyBorder="1" applyAlignment="1" applyProtection="1">
      <alignment horizontal="center"/>
      <protection locked="0"/>
    </xf>
    <xf numFmtId="166" fontId="3" fillId="19" borderId="12" xfId="0" applyNumberFormat="1" applyFont="1" applyFill="1" applyBorder="1" applyAlignment="1" applyProtection="1">
      <alignment horizontal="center"/>
      <protection locked="0"/>
    </xf>
    <xf numFmtId="166" fontId="3" fillId="19" borderId="16" xfId="0" applyNumberFormat="1" applyFont="1" applyFill="1" applyBorder="1" applyAlignment="1" applyProtection="1">
      <alignment horizontal="center"/>
      <protection locked="0"/>
    </xf>
    <xf numFmtId="166" fontId="3" fillId="19" borderId="33" xfId="0" applyNumberFormat="1" applyFont="1" applyFill="1" applyBorder="1" applyAlignment="1" applyProtection="1">
      <alignment horizontal="center"/>
      <protection locked="0"/>
    </xf>
    <xf numFmtId="168" fontId="3" fillId="19" borderId="12" xfId="0" applyNumberFormat="1" applyFont="1" applyFill="1" applyBorder="1" applyAlignment="1" applyProtection="1">
      <alignment horizontal="center"/>
      <protection locked="0"/>
    </xf>
    <xf numFmtId="168" fontId="3" fillId="19" borderId="16" xfId="0" applyNumberFormat="1" applyFont="1" applyFill="1" applyBorder="1" applyAlignment="1" applyProtection="1">
      <alignment horizontal="center"/>
      <protection locked="0"/>
    </xf>
    <xf numFmtId="168" fontId="3" fillId="19" borderId="33" xfId="0" applyNumberFormat="1" applyFont="1" applyFill="1" applyBorder="1" applyAlignment="1" applyProtection="1">
      <alignment horizontal="center"/>
      <protection locked="0"/>
    </xf>
    <xf numFmtId="0" fontId="3" fillId="19" borderId="12" xfId="0" applyFont="1" applyFill="1" applyBorder="1" applyAlignment="1" applyProtection="1">
      <alignment horizontal="center"/>
      <protection locked="0"/>
    </xf>
    <xf numFmtId="0" fontId="3" fillId="19" borderId="16" xfId="0" applyFont="1" applyFill="1" applyBorder="1" applyAlignment="1" applyProtection="1">
      <alignment horizontal="center"/>
      <protection locked="0"/>
    </xf>
    <xf numFmtId="0" fontId="3" fillId="19" borderId="33" xfId="0" applyFont="1" applyFill="1" applyBorder="1" applyAlignment="1" applyProtection="1">
      <alignment horizontal="center"/>
      <protection locked="0"/>
    </xf>
    <xf numFmtId="0" fontId="1" fillId="19" borderId="12" xfId="0" applyFont="1" applyFill="1" applyBorder="1" applyAlignment="1" applyProtection="1">
      <alignment horizontal="center"/>
      <protection locked="0"/>
    </xf>
    <xf numFmtId="0" fontId="1" fillId="19" borderId="16" xfId="0" applyFont="1" applyFill="1" applyBorder="1" applyAlignment="1" applyProtection="1">
      <alignment horizontal="center"/>
      <protection locked="0"/>
    </xf>
    <xf numFmtId="0" fontId="1" fillId="19" borderId="33" xfId="0" applyFont="1" applyFill="1" applyBorder="1" applyAlignment="1" applyProtection="1">
      <alignment horizontal="center"/>
      <protection locked="0"/>
    </xf>
    <xf numFmtId="0" fontId="3" fillId="19" borderId="14" xfId="0" applyFont="1" applyFill="1" applyBorder="1" applyAlignment="1" applyProtection="1">
      <alignment horizontal="left"/>
      <protection locked="0"/>
    </xf>
    <xf numFmtId="0" fontId="3" fillId="19" borderId="15" xfId="0" applyFont="1" applyFill="1" applyBorder="1" applyAlignment="1" applyProtection="1">
      <alignment horizontal="left"/>
      <protection locked="0"/>
    </xf>
    <xf numFmtId="0" fontId="3" fillId="19" borderId="36" xfId="0" applyFont="1" applyFill="1" applyBorder="1" applyAlignment="1" applyProtection="1">
      <alignment horizontal="left"/>
      <protection locked="0"/>
    </xf>
    <xf numFmtId="164" fontId="3" fillId="19" borderId="6" xfId="0" applyNumberFormat="1" applyFont="1" applyFill="1" applyBorder="1" applyAlignment="1" applyProtection="1">
      <alignment horizontal="right"/>
      <protection locked="0"/>
    </xf>
    <xf numFmtId="164" fontId="0" fillId="19" borderId="0" xfId="0" applyNumberFormat="1" applyFill="1" applyBorder="1" applyProtection="1">
      <protection locked="0"/>
    </xf>
    <xf numFmtId="4" fontId="3" fillId="19" borderId="6" xfId="0" applyNumberFormat="1" applyFont="1" applyFill="1" applyBorder="1" applyAlignment="1" applyProtection="1">
      <alignment horizontal="center"/>
      <protection locked="0"/>
    </xf>
    <xf numFmtId="0" fontId="0" fillId="20" borderId="0" xfId="0" applyFill="1" applyBorder="1" applyAlignment="1" applyProtection="1">
      <alignment horizontal="center"/>
    </xf>
    <xf numFmtId="10" fontId="3" fillId="19" borderId="9" xfId="0" applyNumberFormat="1" applyFont="1" applyFill="1" applyBorder="1" applyAlignment="1" applyProtection="1">
      <alignment horizontal="center"/>
      <protection locked="0"/>
    </xf>
    <xf numFmtId="164" fontId="3" fillId="19" borderId="12" xfId="0" applyNumberFormat="1" applyFont="1" applyFill="1" applyBorder="1" applyAlignment="1" applyProtection="1">
      <alignment horizontal="right"/>
      <protection locked="0"/>
    </xf>
    <xf numFmtId="164" fontId="3" fillId="11" borderId="20" xfId="0" applyNumberFormat="1" applyFont="1" applyFill="1" applyBorder="1" applyAlignment="1" applyProtection="1">
      <alignment horizontal="right"/>
    </xf>
    <xf numFmtId="0" fontId="3" fillId="11" borderId="53" xfId="0" applyFont="1" applyFill="1" applyBorder="1" applyAlignment="1" applyProtection="1">
      <alignment horizontal="center"/>
    </xf>
    <xf numFmtId="164" fontId="3" fillId="11" borderId="54" xfId="0" applyNumberFormat="1" applyFont="1" applyFill="1" applyBorder="1" applyAlignment="1" applyProtection="1">
      <alignment horizontal="right"/>
    </xf>
    <xf numFmtId="4" fontId="3" fillId="20" borderId="0" xfId="0" applyNumberFormat="1" applyFont="1" applyFill="1" applyBorder="1" applyAlignment="1" applyProtection="1">
      <alignment horizontal="center"/>
    </xf>
    <xf numFmtId="164" fontId="3" fillId="20" borderId="0" xfId="0" applyNumberFormat="1" applyFont="1" applyFill="1" applyBorder="1" applyAlignment="1" applyProtection="1">
      <alignment horizontal="right"/>
    </xf>
    <xf numFmtId="164" fontId="3" fillId="20" borderId="0" xfId="0" applyNumberFormat="1" applyFont="1" applyFill="1" applyBorder="1" applyAlignment="1" applyProtection="1">
      <alignment horizontal="center"/>
    </xf>
    <xf numFmtId="164" fontId="3" fillId="11" borderId="10" xfId="0" applyNumberFormat="1" applyFont="1" applyFill="1" applyBorder="1" applyAlignment="1" applyProtection="1">
      <alignment horizontal="right"/>
    </xf>
    <xf numFmtId="10" fontId="27" fillId="20" borderId="0" xfId="0" applyNumberFormat="1" applyFont="1" applyFill="1" applyBorder="1" applyAlignment="1" applyProtection="1">
      <alignment horizontal="center"/>
    </xf>
    <xf numFmtId="0" fontId="27" fillId="11" borderId="48" xfId="0" applyFont="1" applyFill="1" applyBorder="1" applyAlignment="1" applyProtection="1">
      <alignment horizontal="center"/>
    </xf>
    <xf numFmtId="0" fontId="27" fillId="11" borderId="53" xfId="0" applyFont="1" applyFill="1" applyBorder="1" applyAlignment="1" applyProtection="1">
      <alignment horizontal="center"/>
    </xf>
    <xf numFmtId="10" fontId="27" fillId="11" borderId="58" xfId="0" applyNumberFormat="1" applyFont="1" applyFill="1" applyBorder="1" applyProtection="1"/>
    <xf numFmtId="0" fontId="47" fillId="11" borderId="35" xfId="0" applyFont="1" applyFill="1" applyBorder="1" applyAlignment="1" applyProtection="1">
      <alignment horizontal="center"/>
    </xf>
    <xf numFmtId="0" fontId="47" fillId="11" borderId="7" xfId="0" applyFont="1" applyFill="1" applyBorder="1" applyAlignment="1" applyProtection="1">
      <alignment horizontal="center"/>
    </xf>
    <xf numFmtId="0" fontId="3" fillId="11" borderId="59" xfId="0" applyFont="1" applyFill="1" applyBorder="1" applyAlignment="1" applyProtection="1">
      <alignment horizontal="center"/>
    </xf>
    <xf numFmtId="167" fontId="3" fillId="19" borderId="58" xfId="0" applyNumberFormat="1" applyFont="1" applyFill="1" applyBorder="1" applyAlignment="1" applyProtection="1">
      <alignment horizontal="left"/>
      <protection locked="0"/>
    </xf>
    <xf numFmtId="167" fontId="3" fillId="19" borderId="19" xfId="0" applyNumberFormat="1" applyFont="1" applyFill="1" applyBorder="1" applyAlignment="1" applyProtection="1">
      <alignment horizontal="left"/>
      <protection locked="0"/>
    </xf>
    <xf numFmtId="167" fontId="3" fillId="19" borderId="49" xfId="0" applyNumberFormat="1" applyFont="1" applyFill="1" applyBorder="1" applyAlignment="1" applyProtection="1">
      <alignment horizontal="left"/>
      <protection locked="0"/>
    </xf>
    <xf numFmtId="0" fontId="3" fillId="11" borderId="55" xfId="0" applyFont="1" applyFill="1" applyBorder="1" applyAlignment="1" applyProtection="1">
      <alignment horizontal="center"/>
    </xf>
    <xf numFmtId="0" fontId="3" fillId="11" borderId="56" xfId="0" applyFont="1" applyFill="1" applyBorder="1" applyAlignment="1" applyProtection="1">
      <alignment horizontal="center"/>
    </xf>
    <xf numFmtId="0" fontId="3" fillId="11" borderId="42" xfId="0" applyFont="1" applyFill="1" applyBorder="1" applyAlignment="1" applyProtection="1">
      <alignment horizontal="center"/>
    </xf>
    <xf numFmtId="0" fontId="3" fillId="20" borderId="0" xfId="0" applyFont="1" applyFill="1" applyBorder="1" applyAlignment="1" applyProtection="1">
      <alignment horizontal="center"/>
    </xf>
    <xf numFmtId="0" fontId="0" fillId="11" borderId="59" xfId="0" applyFill="1" applyBorder="1" applyAlignment="1" applyProtection="1">
      <alignment horizontal="center"/>
    </xf>
    <xf numFmtId="0" fontId="0" fillId="11" borderId="52" xfId="0" applyFill="1" applyBorder="1" applyAlignment="1" applyProtection="1">
      <alignment horizontal="center"/>
    </xf>
    <xf numFmtId="164" fontId="3" fillId="19" borderId="60" xfId="0" applyNumberFormat="1" applyFont="1" applyFill="1" applyBorder="1" applyAlignment="1" applyProtection="1">
      <alignment horizontal="right"/>
      <protection locked="0"/>
    </xf>
    <xf numFmtId="164" fontId="3" fillId="19" borderId="18" xfId="0" applyNumberFormat="1" applyFont="1" applyFill="1" applyBorder="1" applyAlignment="1" applyProtection="1">
      <alignment horizontal="right"/>
      <protection locked="0"/>
    </xf>
    <xf numFmtId="164" fontId="3" fillId="11" borderId="18" xfId="0" applyNumberFormat="1" applyFont="1" applyFill="1" applyBorder="1" applyAlignment="1" applyProtection="1">
      <alignment horizontal="right"/>
    </xf>
    <xf numFmtId="164" fontId="3" fillId="19" borderId="50" xfId="0" applyNumberFormat="1" applyFont="1" applyFill="1" applyBorder="1" applyAlignment="1" applyProtection="1">
      <alignment horizontal="center"/>
      <protection locked="0"/>
    </xf>
    <xf numFmtId="164" fontId="3" fillId="19" borderId="51" xfId="0" applyNumberFormat="1" applyFont="1" applyFill="1" applyBorder="1" applyAlignment="1" applyProtection="1">
      <alignment horizontal="center"/>
      <protection locked="0"/>
    </xf>
    <xf numFmtId="0" fontId="3" fillId="19" borderId="7" xfId="0" applyFont="1" applyFill="1" applyBorder="1" applyAlignment="1" applyProtection="1">
      <alignment horizontal="center"/>
      <protection locked="0"/>
    </xf>
    <xf numFmtId="0" fontId="3" fillId="11" borderId="61" xfId="0" applyFont="1" applyFill="1" applyBorder="1" applyAlignment="1" applyProtection="1">
      <alignment horizontal="center"/>
    </xf>
    <xf numFmtId="0" fontId="3" fillId="11" borderId="39" xfId="0" applyFont="1" applyFill="1" applyBorder="1" applyAlignment="1" applyProtection="1">
      <alignment horizontal="center"/>
    </xf>
    <xf numFmtId="0" fontId="3" fillId="20" borderId="0" xfId="0" applyFont="1" applyFill="1" applyBorder="1" applyAlignment="1" applyProtection="1">
      <alignment horizontal="center"/>
    </xf>
    <xf numFmtId="164" fontId="3" fillId="19" borderId="62" xfId="0" applyNumberFormat="1" applyFont="1" applyFill="1" applyBorder="1" applyProtection="1">
      <protection locked="0"/>
    </xf>
    <xf numFmtId="164" fontId="3" fillId="11" borderId="50" xfId="0" applyNumberFormat="1" applyFont="1" applyFill="1" applyBorder="1" applyAlignment="1" applyProtection="1">
      <alignment horizontal="right"/>
    </xf>
    <xf numFmtId="164" fontId="3" fillId="11" borderId="51" xfId="0" applyNumberFormat="1" applyFont="1" applyFill="1" applyBorder="1" applyAlignment="1" applyProtection="1">
      <alignment horizontal="right"/>
    </xf>
    <xf numFmtId="164" fontId="3" fillId="11" borderId="63" xfId="0" applyNumberFormat="1" applyFont="1" applyFill="1" applyBorder="1" applyProtection="1"/>
    <xf numFmtId="0" fontId="2" fillId="20" borderId="0" xfId="0" applyFont="1" applyFill="1" applyBorder="1" applyAlignment="1" applyProtection="1">
      <alignment horizontal="center"/>
    </xf>
    <xf numFmtId="0" fontId="47" fillId="11" borderId="14" xfId="0" applyFont="1" applyFill="1" applyBorder="1" applyAlignment="1" applyProtection="1">
      <alignment horizontal="center"/>
    </xf>
    <xf numFmtId="10" fontId="49" fillId="11" borderId="12" xfId="0" applyNumberFormat="1" applyFont="1" applyFill="1" applyBorder="1" applyProtection="1"/>
    <xf numFmtId="10" fontId="49" fillId="11" borderId="12" xfId="0" applyNumberFormat="1" applyFont="1" applyFill="1" applyBorder="1" applyAlignment="1" applyProtection="1">
      <alignment horizontal="right"/>
    </xf>
    <xf numFmtId="10" fontId="49" fillId="11" borderId="58" xfId="0" applyNumberFormat="1" applyFont="1" applyFill="1" applyBorder="1" applyAlignment="1" applyProtection="1">
      <alignment horizontal="right"/>
    </xf>
    <xf numFmtId="0" fontId="47" fillId="20" borderId="0" xfId="0" applyFont="1" applyFill="1" applyBorder="1" applyAlignment="1" applyProtection="1">
      <alignment horizontal="center"/>
    </xf>
    <xf numFmtId="0" fontId="0" fillId="20" borderId="0" xfId="0" applyFill="1" applyBorder="1" applyProtection="1"/>
    <xf numFmtId="0" fontId="0" fillId="20" borderId="0" xfId="0" applyFill="1" applyBorder="1" applyAlignment="1" applyProtection="1">
      <alignment horizontal="right"/>
    </xf>
    <xf numFmtId="0" fontId="47" fillId="11" borderId="15" xfId="0" applyFont="1" applyFill="1" applyBorder="1" applyAlignment="1" applyProtection="1">
      <alignment horizontal="center"/>
    </xf>
    <xf numFmtId="10" fontId="0" fillId="11" borderId="16" xfId="0" applyNumberFormat="1" applyFill="1" applyBorder="1" applyProtection="1"/>
    <xf numFmtId="10" fontId="0" fillId="11" borderId="16" xfId="0" applyNumberFormat="1" applyFill="1" applyBorder="1" applyAlignment="1" applyProtection="1">
      <alignment horizontal="right"/>
    </xf>
    <xf numFmtId="10" fontId="0" fillId="11" borderId="19" xfId="0" applyNumberFormat="1" applyFill="1" applyBorder="1" applyAlignment="1" applyProtection="1">
      <alignment horizontal="right"/>
    </xf>
    <xf numFmtId="0" fontId="3" fillId="20" borderId="57" xfId="0" applyFont="1" applyFill="1" applyBorder="1" applyAlignment="1" applyProtection="1"/>
    <xf numFmtId="164" fontId="3" fillId="11" borderId="45" xfId="0" applyNumberFormat="1" applyFont="1" applyFill="1" applyBorder="1" applyAlignment="1" applyProtection="1">
      <alignment horizontal="right"/>
    </xf>
    <xf numFmtId="164" fontId="3" fillId="11" borderId="6" xfId="0" applyNumberFormat="1" applyFont="1" applyFill="1" applyBorder="1" applyAlignment="1" applyProtection="1">
      <alignment horizontal="right"/>
    </xf>
    <xf numFmtId="9" fontId="50" fillId="11" borderId="34" xfId="0" applyNumberFormat="1" applyFont="1" applyFill="1" applyBorder="1" applyAlignment="1" applyProtection="1">
      <alignment horizontal="center"/>
    </xf>
    <xf numFmtId="9" fontId="50" fillId="11" borderId="13" xfId="0" applyNumberFormat="1" applyFont="1" applyFill="1" applyBorder="1" applyAlignment="1" applyProtection="1">
      <alignment horizontal="center"/>
    </xf>
    <xf numFmtId="10" fontId="50" fillId="11" borderId="6" xfId="0" applyNumberFormat="1" applyFont="1" applyFill="1" applyBorder="1" applyProtection="1"/>
    <xf numFmtId="0" fontId="48" fillId="21" borderId="0" xfId="0" applyFont="1" applyFill="1" applyBorder="1" applyAlignment="1" applyProtection="1">
      <alignment horizontal="center"/>
    </xf>
    <xf numFmtId="10" fontId="3" fillId="19" borderId="6" xfId="0" applyNumberFormat="1" applyFont="1" applyFill="1" applyBorder="1" applyAlignment="1" applyProtection="1">
      <alignment horizontal="right"/>
      <protection locked="0"/>
    </xf>
    <xf numFmtId="10" fontId="3" fillId="19" borderId="52" xfId="0" applyNumberFormat="1" applyFont="1" applyFill="1" applyBorder="1" applyAlignment="1" applyProtection="1">
      <protection locked="0"/>
    </xf>
  </cellXfs>
  <cellStyles count="17">
    <cellStyle name="Accent6" xfId="1" builtinId="49"/>
    <cellStyle name="Calculation_Form - 1084" xfId="2" xr:uid="{00000000-0005-0000-0000-000001000000}"/>
    <cellStyle name="Currency 2" xfId="3" xr:uid="{00000000-0005-0000-0000-000002000000}"/>
    <cellStyle name="Currency 3" xfId="11" xr:uid="{00000000-0005-0000-0000-000003000000}"/>
    <cellStyle name="Explanation" xfId="10" xr:uid="{00000000-0005-0000-0000-000004000000}"/>
    <cellStyle name="Heading 3 2" xfId="9" xr:uid="{00000000-0005-0000-0000-000005000000}"/>
    <cellStyle name="Input_Form - 1084" xfId="4" xr:uid="{00000000-0005-0000-0000-000006000000}"/>
    <cellStyle name="Normal" xfId="0" builtinId="0"/>
    <cellStyle name="Normal 2" xfId="5" xr:uid="{00000000-0005-0000-0000-000008000000}"/>
    <cellStyle name="Normal 3" xfId="7" xr:uid="{00000000-0005-0000-0000-000009000000}"/>
    <cellStyle name="Percent 2" xfId="6" xr:uid="{00000000-0005-0000-0000-00000A000000}"/>
    <cellStyle name="Qualifing" xfId="14" xr:uid="{00000000-0005-0000-0000-00000B000000}"/>
    <cellStyle name="Ratio Label" xfId="12" xr:uid="{00000000-0005-0000-0000-00000C000000}"/>
    <cellStyle name="Ratio Value" xfId="13" xr:uid="{00000000-0005-0000-0000-00000D000000}"/>
    <cellStyle name="Result Labels" xfId="15" xr:uid="{00000000-0005-0000-0000-00000E000000}"/>
    <cellStyle name="Result Values" xfId="16" xr:uid="{00000000-0005-0000-0000-00000F000000}"/>
    <cellStyle name="Title 2" xfId="8" xr:uid="{00000000-0005-0000-0000-000010000000}"/>
  </cellStyles>
  <dxfs count="12">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protection locked="1" hidden="0"/>
    </dxf>
    <dxf>
      <font>
        <b val="0"/>
        <i val="0"/>
        <strike val="0"/>
        <condense val="0"/>
        <extend val="0"/>
        <outline val="0"/>
        <shadow val="0"/>
        <u val="none"/>
        <vertAlign val="baseline"/>
        <sz val="12"/>
        <color theme="1" tint="0.34998626667073579"/>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protection locked="0" hidden="0"/>
    </dxf>
    <dxf>
      <font>
        <b val="0"/>
        <i val="0"/>
        <strike val="0"/>
        <condense val="0"/>
        <extend val="0"/>
        <outline val="0"/>
        <shadow val="0"/>
        <u val="none"/>
        <vertAlign val="baseline"/>
        <sz val="12"/>
        <color theme="1" tint="0.34998626667073579"/>
        <name val="Calibri"/>
        <scheme val="minor"/>
      </font>
      <fill>
        <patternFill patternType="none">
          <fgColor indexed="64"/>
          <bgColor indexed="65"/>
        </patternFill>
      </fill>
      <border diagonalUp="0" diagonalDown="0" outline="0">
        <left/>
        <right/>
        <top/>
        <bottom/>
      </border>
    </dxf>
    <dxf>
      <font>
        <color theme="1" tint="4.9989318521683403E-2"/>
      </font>
      <fill>
        <patternFill patternType="none">
          <bgColor auto="1"/>
        </patternFill>
      </fill>
      <border diagonalUp="0" diagonalDown="0">
        <left/>
        <right/>
        <top style="thin">
          <color theme="1" tint="4.9989318521683403E-2"/>
        </top>
        <bottom/>
        <vertical/>
        <horizontal/>
      </border>
    </dxf>
    <dxf>
      <font>
        <color theme="1"/>
      </font>
      <border diagonalUp="0" diagonalDown="0">
        <left/>
        <right/>
        <top style="thick">
          <color theme="1"/>
        </top>
        <bottom style="thin">
          <color theme="1"/>
        </bottom>
        <vertical/>
        <horizontal/>
      </border>
    </dxf>
    <dxf>
      <border diagonalUp="0" diagonalDown="0">
        <left/>
        <right/>
        <top/>
        <bottom/>
        <vertical/>
        <horizontal style="thin">
          <color theme="0" tint="-0.34998626667073579"/>
        </horizontal>
      </border>
    </dxf>
  </dxfs>
  <tableStyles count="1" defaultTableStyle="TableStyleMedium9" defaultPivotStyle="PivotStyleLight16">
    <tableStyle name="Custom Table Style" pivot="0" count="3" xr9:uid="{00000000-0011-0000-FFFF-FFFF00000000}">
      <tableStyleElement type="wholeTable" dxfId="11"/>
      <tableStyleElement type="headerRow" dxfId="10"/>
      <tableStyleElement type="totalRow" dxfId="9"/>
    </tableStyle>
  </tableStyles>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13</xdr:row>
      <xdr:rowOff>171450</xdr:rowOff>
    </xdr:from>
    <xdr:to>
      <xdr:col>5</xdr:col>
      <xdr:colOff>85725</xdr:colOff>
      <xdr:row>15</xdr:row>
      <xdr:rowOff>104774</xdr:rowOff>
    </xdr:to>
    <xdr:sp macro="" textlink="">
      <xdr:nvSpPr>
        <xdr:cNvPr id="2" name="Pointer1" descr="&quot;&quot;">
          <a:extLst>
            <a:ext uri="{FF2B5EF4-FFF2-40B4-BE49-F238E27FC236}">
              <a16:creationId xmlns:a16="http://schemas.microsoft.com/office/drawing/2014/main" id="{6A635516-2C80-4780-94F7-1C2E08ACC0DB}"/>
            </a:ext>
          </a:extLst>
        </xdr:cNvPr>
        <xdr:cNvSpPr/>
      </xdr:nvSpPr>
      <xdr:spPr>
        <a:xfrm rot="16200000">
          <a:off x="4991101" y="4438649"/>
          <a:ext cx="428624" cy="238125"/>
        </a:xfrm>
        <a:prstGeom prst="triangle">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161925</xdr:colOff>
      <xdr:row>23</xdr:row>
      <xdr:rowOff>171450</xdr:rowOff>
    </xdr:from>
    <xdr:to>
      <xdr:col>5</xdr:col>
      <xdr:colOff>85725</xdr:colOff>
      <xdr:row>25</xdr:row>
      <xdr:rowOff>104774</xdr:rowOff>
    </xdr:to>
    <xdr:sp macro="" textlink="">
      <xdr:nvSpPr>
        <xdr:cNvPr id="3" name="Pointer1" descr="&quot;&quot;">
          <a:extLst>
            <a:ext uri="{FF2B5EF4-FFF2-40B4-BE49-F238E27FC236}">
              <a16:creationId xmlns:a16="http://schemas.microsoft.com/office/drawing/2014/main" id="{6A815AD7-C687-4305-850E-8F2473738A50}"/>
            </a:ext>
          </a:extLst>
        </xdr:cNvPr>
        <xdr:cNvSpPr/>
      </xdr:nvSpPr>
      <xdr:spPr>
        <a:xfrm rot="16200000">
          <a:off x="4991101" y="6915149"/>
          <a:ext cx="428624" cy="238125"/>
        </a:xfrm>
        <a:prstGeom prst="triangle">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20Templates\Home%20Mortgage%20Calcula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K%20Realty%20Group%20Inc/Lending/Potential%20Clients/Muhammad%20Haris%20Khan/Mortgage%20Loan%20Evaluation_Harris%20Kh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gageCalculator"/>
      <sheetName val="NoExtra"/>
      <sheetName val="Home Mortgage Calculator"/>
    </sheetNames>
    <sheetDataSet>
      <sheetData sheetId="0"/>
      <sheetData sheetId="1">
        <row r="2">
          <cell r="B2" t="str">
            <v>Date</v>
          </cell>
          <cell r="G2" t="str">
            <v>Balance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Qualification Worksheet"/>
      <sheetName val="Self-Employed Income"/>
      <sheetName val="Payroll Calculations"/>
      <sheetName val="MortgageCalculator"/>
      <sheetName val="How to use"/>
      <sheetName val="Sheet2"/>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come" displayName="Income" ref="B7:D13" totalsRowCount="1">
  <autoFilter ref="B7:D12" xr:uid="{00000000-0009-0000-0100-000001000000}">
    <filterColumn colId="0" hiddenButton="1"/>
    <filterColumn colId="1" hiddenButton="1"/>
    <filterColumn colId="2" hiddenButton="1"/>
  </autoFilter>
  <tableColumns count="3">
    <tableColumn id="1" xr3:uid="{00000000-0010-0000-0000-000001000000}" name="INCOME" totalsRowLabel="Total" totalsRowDxfId="8" dataCellStyle="Normal 3"/>
    <tableColumn id="4" xr3:uid="{00000000-0010-0000-0000-000004000000}" name="ANNUAL" totalsRowFunction="custom" dataDxfId="7" totalsRowDxfId="6" dataCellStyle="Currency 3">
      <totalsRowFormula>SUM(Income[ANNUAL])</totalsRowFormula>
    </tableColumn>
    <tableColumn id="5" xr3:uid="{00000000-0010-0000-0000-000005000000}" name="MONTHLY" totalsRowFunction="custom" totalsRowDxfId="5" dataCellStyle="Currency 3">
      <calculatedColumnFormula>IFERROR(C8/12,0)</calculatedColumnFormula>
      <totalsRowFormula>SUM(Income[MONTHLY])</totalsRowFormula>
    </tableColumn>
  </tableColumns>
  <tableStyleInfo name="Custom Table Style" showFirstColumn="0" showLastColumn="0" showRowStripes="0" showColumnStripes="0"/>
  <extLst>
    <ext xmlns:x14="http://schemas.microsoft.com/office/spreadsheetml/2009/9/main" uri="{504A1905-F514-4f6f-8877-14C23A59335A}">
      <x14:table altText="Income Table" altTextSummary="Enter ANNUAL income into this table.  Monthly income will be calculated.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bts" displayName="Debts" ref="B18:D23" totalsRowCount="1">
  <autoFilter ref="B18:D22" xr:uid="{00000000-0009-0000-0100-000002000000}">
    <filterColumn colId="0" hiddenButton="1"/>
    <filterColumn colId="1" hiddenButton="1"/>
    <filterColumn colId="2" hiddenButton="1"/>
  </autoFilter>
  <tableColumns count="3">
    <tableColumn id="1" xr3:uid="{00000000-0010-0000-0100-000001000000}" name="LONG-TERM DEBTS" totalsRowLabel="Total" totalsRowDxfId="4" dataCellStyle="Normal 3"/>
    <tableColumn id="6" xr3:uid="{00000000-0010-0000-0100-000006000000}" name="ANNUAL" totalsRowFunction="custom" dataDxfId="3" totalsRowDxfId="2" dataCellStyle="Currency 3">
      <calculatedColumnFormula>IF(D19,D19*12,0)</calculatedColumnFormula>
      <totalsRowFormula>SUM(Debts[ANNUAL])</totalsRowFormula>
    </tableColumn>
    <tableColumn id="4" xr3:uid="{00000000-0010-0000-0100-000004000000}" name="MONTHLY" totalsRowFunction="custom" dataDxfId="1" totalsRowDxfId="0" dataCellStyle="Currency 3">
      <totalsRowFormula>SUM(Debts[MONTHLY])</totalsRowFormula>
    </tableColumn>
  </tableColumns>
  <tableStyleInfo name="Custom Table Style" showFirstColumn="0" showLastColumn="0" showRowStripes="1" showColumnStripes="0"/>
  <extLst>
    <ext xmlns:x14="http://schemas.microsoft.com/office/spreadsheetml/2009/9/main" uri="{504A1905-F514-4f6f-8877-14C23A59335A}">
      <x14:table altText="Debts Table" altTextSummary="Enter MONTHLY payments for long-term debt into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showGridLines="0" tabSelected="1" workbookViewId="0">
      <selection activeCell="D2" sqref="D2:G2"/>
    </sheetView>
  </sheetViews>
  <sheetFormatPr defaultColWidth="0" defaultRowHeight="15" zeroHeight="1" x14ac:dyDescent="0.25"/>
  <cols>
    <col min="1" max="1" width="5.7109375" customWidth="1"/>
    <col min="2" max="2" width="22.42578125" bestFit="1" customWidth="1"/>
    <col min="3" max="3" width="32.140625" bestFit="1" customWidth="1"/>
    <col min="4" max="4" width="27.7109375" bestFit="1" customWidth="1"/>
    <col min="5" max="5" width="11.28515625" customWidth="1"/>
    <col min="6" max="6" width="19.85546875" customWidth="1"/>
    <col min="7" max="7" width="18.42578125" customWidth="1"/>
    <col min="8" max="8" width="5.7109375" style="69" customWidth="1"/>
    <col min="9" max="16384" width="9.140625" hidden="1"/>
  </cols>
  <sheetData>
    <row r="1" spans="1:8" ht="24" thickBot="1" x14ac:dyDescent="0.4">
      <c r="A1" s="69"/>
      <c r="B1" s="93" t="s">
        <v>0</v>
      </c>
      <c r="C1" s="93"/>
      <c r="D1" s="93"/>
      <c r="E1" s="93"/>
      <c r="F1" s="93"/>
      <c r="G1" s="93"/>
      <c r="H1" s="94"/>
    </row>
    <row r="2" spans="1:8" ht="23.25" x14ac:dyDescent="0.35">
      <c r="A2" s="69"/>
      <c r="B2" s="95" t="s">
        <v>163</v>
      </c>
      <c r="C2" s="96"/>
      <c r="D2" s="148"/>
      <c r="E2" s="149"/>
      <c r="F2" s="149"/>
      <c r="G2" s="150"/>
      <c r="H2" s="94"/>
    </row>
    <row r="3" spans="1:8" ht="15.75" x14ac:dyDescent="0.25">
      <c r="A3" s="69"/>
      <c r="B3" s="97" t="s">
        <v>31</v>
      </c>
      <c r="C3" s="151"/>
      <c r="D3" s="98" t="s">
        <v>35</v>
      </c>
      <c r="E3" s="153"/>
      <c r="F3" s="154"/>
      <c r="G3" s="155"/>
      <c r="H3" s="94"/>
    </row>
    <row r="4" spans="1:8" ht="15.75" x14ac:dyDescent="0.25">
      <c r="A4" s="69"/>
      <c r="B4" s="97" t="s">
        <v>32</v>
      </c>
      <c r="C4" s="151"/>
      <c r="D4" s="98" t="s">
        <v>232</v>
      </c>
      <c r="E4" s="153"/>
      <c r="F4" s="154"/>
      <c r="G4" s="155"/>
      <c r="H4" s="94"/>
    </row>
    <row r="5" spans="1:8" ht="15.75" x14ac:dyDescent="0.25">
      <c r="A5" s="69"/>
      <c r="B5" s="97" t="s">
        <v>33</v>
      </c>
      <c r="C5" s="152"/>
      <c r="D5" s="98" t="s">
        <v>34</v>
      </c>
      <c r="E5" s="156"/>
      <c r="F5" s="157"/>
      <c r="G5" s="158"/>
      <c r="H5" s="94"/>
    </row>
    <row r="6" spans="1:8" ht="15.75" x14ac:dyDescent="0.25">
      <c r="A6" s="69"/>
      <c r="B6" s="97" t="s">
        <v>36</v>
      </c>
      <c r="C6" s="152"/>
      <c r="D6" s="98" t="s">
        <v>233</v>
      </c>
      <c r="E6" s="159"/>
      <c r="F6" s="160"/>
      <c r="G6" s="161"/>
      <c r="H6" s="94"/>
    </row>
    <row r="7" spans="1:8" ht="23.25" x14ac:dyDescent="0.35">
      <c r="A7" s="69"/>
      <c r="B7" s="102" t="s">
        <v>164</v>
      </c>
      <c r="C7" s="103"/>
      <c r="D7" s="162"/>
      <c r="E7" s="163"/>
      <c r="F7" s="163"/>
      <c r="G7" s="164"/>
      <c r="H7" s="94"/>
    </row>
    <row r="8" spans="1:8" ht="15.75" x14ac:dyDescent="0.25">
      <c r="A8" s="69"/>
      <c r="B8" s="104" t="s">
        <v>31</v>
      </c>
      <c r="C8" s="151"/>
      <c r="D8" s="105" t="s">
        <v>35</v>
      </c>
      <c r="E8" s="153"/>
      <c r="F8" s="154"/>
      <c r="G8" s="155"/>
      <c r="H8" s="94"/>
    </row>
    <row r="9" spans="1:8" ht="15.75" x14ac:dyDescent="0.25">
      <c r="A9" s="69"/>
      <c r="B9" s="104" t="s">
        <v>32</v>
      </c>
      <c r="C9" s="151"/>
      <c r="D9" s="105" t="s">
        <v>232</v>
      </c>
      <c r="E9" s="159"/>
      <c r="F9" s="160"/>
      <c r="G9" s="161"/>
      <c r="H9" s="94"/>
    </row>
    <row r="10" spans="1:8" ht="15.75" x14ac:dyDescent="0.25">
      <c r="A10" s="69"/>
      <c r="B10" s="104" t="s">
        <v>33</v>
      </c>
      <c r="C10" s="152"/>
      <c r="D10" s="105" t="s">
        <v>34</v>
      </c>
      <c r="E10" s="156"/>
      <c r="F10" s="157"/>
      <c r="G10" s="158"/>
      <c r="H10" s="94"/>
    </row>
    <row r="11" spans="1:8" ht="15.75" x14ac:dyDescent="0.25">
      <c r="A11" s="69"/>
      <c r="B11" s="104" t="s">
        <v>36</v>
      </c>
      <c r="C11" s="152"/>
      <c r="D11" s="105" t="s">
        <v>233</v>
      </c>
      <c r="E11" s="153"/>
      <c r="F11" s="154"/>
      <c r="G11" s="155"/>
      <c r="H11" s="94"/>
    </row>
    <row r="12" spans="1:8" ht="15.75" x14ac:dyDescent="0.25">
      <c r="A12" s="69"/>
      <c r="B12" s="106" t="s">
        <v>30</v>
      </c>
      <c r="C12" s="165"/>
      <c r="D12" s="166"/>
      <c r="E12" s="166"/>
      <c r="F12" s="166"/>
      <c r="G12" s="167"/>
      <c r="H12" s="94"/>
    </row>
    <row r="13" spans="1:8" ht="15.75" x14ac:dyDescent="0.25">
      <c r="A13" s="69"/>
      <c r="B13" s="187" t="s">
        <v>37</v>
      </c>
      <c r="C13" s="188"/>
      <c r="D13" s="189"/>
      <c r="E13" s="189"/>
      <c r="F13" s="189"/>
      <c r="G13" s="190"/>
      <c r="H13" s="94"/>
    </row>
    <row r="14" spans="1:8" ht="15.75" x14ac:dyDescent="0.25">
      <c r="A14" s="69"/>
      <c r="B14" s="194"/>
      <c r="C14" s="194"/>
      <c r="D14" s="194"/>
      <c r="E14" s="194"/>
      <c r="F14" s="194"/>
      <c r="G14" s="194"/>
      <c r="H14" s="94"/>
    </row>
    <row r="15" spans="1:8" ht="16.5" thickBot="1" x14ac:dyDescent="0.3">
      <c r="A15" s="69"/>
      <c r="B15" s="107" t="s">
        <v>172</v>
      </c>
      <c r="C15" s="108" t="s">
        <v>173</v>
      </c>
      <c r="D15" s="108" t="s">
        <v>1</v>
      </c>
      <c r="E15" s="191" t="s">
        <v>159</v>
      </c>
      <c r="F15" s="192"/>
      <c r="G15" s="193" t="s">
        <v>2</v>
      </c>
      <c r="H15" s="94"/>
    </row>
    <row r="16" spans="1:8" ht="16.5" thickTop="1" x14ac:dyDescent="0.25">
      <c r="A16" s="69"/>
      <c r="B16" s="197"/>
      <c r="C16" s="198"/>
      <c r="D16" s="199">
        <f>SUM(B16+C16)/2</f>
        <v>0</v>
      </c>
      <c r="E16" s="200"/>
      <c r="F16" s="201"/>
      <c r="G16" s="129">
        <f>E16/12</f>
        <v>0</v>
      </c>
      <c r="H16" s="94"/>
    </row>
    <row r="17" spans="1:8" x14ac:dyDescent="0.25">
      <c r="A17" s="69"/>
      <c r="B17" s="171"/>
      <c r="C17" s="171"/>
      <c r="D17" s="171"/>
      <c r="E17" s="171"/>
      <c r="F17" s="171"/>
      <c r="G17" s="171"/>
      <c r="H17" s="94"/>
    </row>
    <row r="18" spans="1:8" ht="16.5" thickBot="1" x14ac:dyDescent="0.3">
      <c r="A18" s="69"/>
      <c r="B18" s="106" t="s">
        <v>171</v>
      </c>
      <c r="C18" s="202" t="s">
        <v>174</v>
      </c>
      <c r="D18" s="108" t="s">
        <v>38</v>
      </c>
      <c r="E18" s="191" t="s">
        <v>4</v>
      </c>
      <c r="F18" s="203"/>
      <c r="G18" s="205"/>
      <c r="H18" s="94"/>
    </row>
    <row r="19" spans="1:8" ht="17.25" thickTop="1" thickBot="1" x14ac:dyDescent="0.3">
      <c r="A19" s="69"/>
      <c r="B19" s="107" t="s">
        <v>3</v>
      </c>
      <c r="C19" s="108" t="s">
        <v>165</v>
      </c>
      <c r="D19" s="172"/>
      <c r="E19" s="109">
        <f>(100%-D19)</f>
        <v>1</v>
      </c>
      <c r="F19" s="110"/>
      <c r="G19" s="204" t="s">
        <v>16</v>
      </c>
      <c r="H19" s="94"/>
    </row>
    <row r="20" spans="1:8" ht="16.5" thickTop="1" x14ac:dyDescent="0.25">
      <c r="A20" s="69"/>
      <c r="B20" s="206"/>
      <c r="C20" s="128">
        <f>B20*0.82</f>
        <v>0</v>
      </c>
      <c r="D20" s="128">
        <f>B20*D19</f>
        <v>0</v>
      </c>
      <c r="E20" s="207">
        <f>B20-D20</f>
        <v>0</v>
      </c>
      <c r="F20" s="208"/>
      <c r="G20" s="209">
        <f>payment</f>
        <v>0</v>
      </c>
      <c r="H20" s="94"/>
    </row>
    <row r="21" spans="1:8" ht="15.75" x14ac:dyDescent="0.25">
      <c r="A21" s="69"/>
      <c r="B21" s="210"/>
      <c r="C21" s="210"/>
      <c r="D21" s="210"/>
      <c r="E21" s="210"/>
      <c r="F21" s="210"/>
      <c r="G21" s="210"/>
      <c r="H21" s="94"/>
    </row>
    <row r="22" spans="1:8" ht="16.5" thickBot="1" x14ac:dyDescent="0.3">
      <c r="A22" s="69"/>
      <c r="B22" s="107" t="s">
        <v>21</v>
      </c>
      <c r="C22" s="108" t="s">
        <v>17</v>
      </c>
      <c r="D22" s="108" t="s">
        <v>18</v>
      </c>
      <c r="E22" s="191" t="s">
        <v>19</v>
      </c>
      <c r="F22" s="192"/>
      <c r="G22" s="193" t="s">
        <v>20</v>
      </c>
      <c r="H22" s="94"/>
    </row>
    <row r="23" spans="1:8" ht="16.5" thickTop="1" x14ac:dyDescent="0.25">
      <c r="A23" s="69"/>
      <c r="B23" s="111">
        <f>G20</f>
        <v>0</v>
      </c>
      <c r="C23" s="112">
        <f>C20/100*1.045/12</f>
        <v>0</v>
      </c>
      <c r="D23" s="112">
        <f>B20*0.0025/12</f>
        <v>0</v>
      </c>
      <c r="E23" s="113">
        <f>E20*0.0075/12</f>
        <v>0</v>
      </c>
      <c r="F23" s="114"/>
      <c r="G23" s="115">
        <f>SUM(B23:E23)</f>
        <v>0</v>
      </c>
      <c r="H23" s="94"/>
    </row>
    <row r="24" spans="1:8" ht="15.75" x14ac:dyDescent="0.25">
      <c r="A24" s="69"/>
      <c r="B24" s="97" t="s">
        <v>22</v>
      </c>
      <c r="C24" s="116" t="s">
        <v>23</v>
      </c>
      <c r="D24" s="116"/>
      <c r="E24" s="99" t="s">
        <v>26</v>
      </c>
      <c r="F24" s="100"/>
      <c r="G24" s="101"/>
      <c r="H24" s="94"/>
    </row>
    <row r="25" spans="1:8" ht="15.75" x14ac:dyDescent="0.25">
      <c r="A25" s="69"/>
      <c r="B25" s="117">
        <f>G16</f>
        <v>0</v>
      </c>
      <c r="C25" s="118" t="s">
        <v>24</v>
      </c>
      <c r="D25" s="168"/>
      <c r="E25" s="99" t="s">
        <v>38</v>
      </c>
      <c r="F25" s="119"/>
      <c r="G25" s="120">
        <f>D20</f>
        <v>0</v>
      </c>
      <c r="H25" s="94"/>
    </row>
    <row r="26" spans="1:8" ht="15.75" x14ac:dyDescent="0.25">
      <c r="A26" s="69"/>
      <c r="B26" s="117"/>
      <c r="C26" s="118" t="s">
        <v>160</v>
      </c>
      <c r="D26" s="168"/>
      <c r="E26" s="229"/>
      <c r="F26" s="98" t="s">
        <v>25</v>
      </c>
      <c r="G26" s="120">
        <f>E20*E26</f>
        <v>0</v>
      </c>
      <c r="H26" s="94"/>
    </row>
    <row r="27" spans="1:8" ht="15.75" x14ac:dyDescent="0.25">
      <c r="A27" s="69"/>
      <c r="B27" s="121"/>
      <c r="C27" s="118" t="s">
        <v>206</v>
      </c>
      <c r="D27" s="168"/>
      <c r="E27" s="229"/>
      <c r="F27" s="98" t="s">
        <v>27</v>
      </c>
      <c r="G27" s="120">
        <f>E20*E27</f>
        <v>0</v>
      </c>
      <c r="H27" s="94"/>
    </row>
    <row r="28" spans="1:8" ht="15.75" x14ac:dyDescent="0.25">
      <c r="A28" s="69"/>
      <c r="B28" s="117"/>
      <c r="C28" s="118" t="s">
        <v>207</v>
      </c>
      <c r="D28" s="168"/>
      <c r="E28" s="230"/>
      <c r="F28" s="175" t="s">
        <v>237</v>
      </c>
      <c r="G28" s="176">
        <f>-B20*E28</f>
        <v>0</v>
      </c>
      <c r="H28" s="94"/>
    </row>
    <row r="29" spans="1:8" ht="15.75" x14ac:dyDescent="0.25">
      <c r="A29" s="69"/>
      <c r="B29" s="117"/>
      <c r="C29" s="170"/>
      <c r="D29" s="173"/>
      <c r="E29" s="177"/>
      <c r="F29" s="177"/>
      <c r="G29" s="178"/>
      <c r="H29" s="94"/>
    </row>
    <row r="30" spans="1:8" ht="15.75" x14ac:dyDescent="0.25">
      <c r="A30" s="69"/>
      <c r="B30" s="117"/>
      <c r="C30" s="170"/>
      <c r="D30" s="169"/>
      <c r="E30" s="171"/>
      <c r="F30" s="171"/>
      <c r="G30" s="178"/>
      <c r="H30" s="94"/>
    </row>
    <row r="31" spans="1:8" ht="15.75" x14ac:dyDescent="0.25">
      <c r="A31" s="69"/>
      <c r="B31" s="117"/>
      <c r="C31" s="170"/>
      <c r="D31" s="173"/>
      <c r="E31" s="177"/>
      <c r="F31" s="177"/>
      <c r="G31" s="178"/>
      <c r="H31" s="94"/>
    </row>
    <row r="32" spans="1:8" ht="15.75" x14ac:dyDescent="0.25">
      <c r="A32" s="69"/>
      <c r="B32" s="117"/>
      <c r="C32" s="170"/>
      <c r="D32" s="173"/>
      <c r="E32" s="177"/>
      <c r="F32" s="177"/>
      <c r="G32" s="178"/>
      <c r="H32" s="94"/>
    </row>
    <row r="33" spans="1:8" ht="16.5" thickBot="1" x14ac:dyDescent="0.3">
      <c r="A33" s="69"/>
      <c r="B33" s="122">
        <f>SUM(B24:B32)</f>
        <v>0</v>
      </c>
      <c r="C33" s="123" t="s">
        <v>64</v>
      </c>
      <c r="D33" s="174">
        <f>SUM(D24:D32)</f>
        <v>0</v>
      </c>
      <c r="E33" s="179"/>
      <c r="F33" s="179"/>
      <c r="G33" s="179"/>
      <c r="H33" s="94"/>
    </row>
    <row r="34" spans="1:8" ht="17.25" thickTop="1" thickBot="1" x14ac:dyDescent="0.3">
      <c r="A34" s="69"/>
      <c r="B34" s="124" t="s">
        <v>161</v>
      </c>
      <c r="C34" s="125"/>
      <c r="D34" s="180">
        <f>G23</f>
        <v>0</v>
      </c>
      <c r="E34" s="179"/>
      <c r="F34" s="179"/>
      <c r="G34" s="223">
        <f>SUM(G25:G33)</f>
        <v>0</v>
      </c>
      <c r="H34" s="94"/>
    </row>
    <row r="35" spans="1:8" ht="16.5" thickTop="1" x14ac:dyDescent="0.25">
      <c r="A35" s="69"/>
      <c r="B35" s="126" t="s">
        <v>162</v>
      </c>
      <c r="C35" s="127"/>
      <c r="D35" s="112">
        <f>D33+D34</f>
        <v>0</v>
      </c>
      <c r="E35" s="222"/>
      <c r="F35" s="98" t="s">
        <v>28</v>
      </c>
      <c r="G35" s="168"/>
      <c r="H35" s="94"/>
    </row>
    <row r="36" spans="1:8" ht="15.75" x14ac:dyDescent="0.25">
      <c r="A36" s="69"/>
      <c r="B36" s="225" t="s">
        <v>169</v>
      </c>
      <c r="C36" s="226"/>
      <c r="D36" s="227" t="e">
        <f>G20/B25</f>
        <v>#DIV/0!</v>
      </c>
      <c r="E36" s="222"/>
      <c r="F36" s="98" t="s">
        <v>29</v>
      </c>
      <c r="G36" s="224">
        <f>G35-G34</f>
        <v>0</v>
      </c>
      <c r="H36" s="94"/>
    </row>
    <row r="37" spans="1:8" ht="15.75" x14ac:dyDescent="0.25">
      <c r="A37" s="69"/>
      <c r="B37" s="182" t="s">
        <v>170</v>
      </c>
      <c r="C37" s="183"/>
      <c r="D37" s="184" t="e">
        <f>D35/B25</f>
        <v>#DIV/0!</v>
      </c>
      <c r="E37" s="181"/>
      <c r="F37" s="181"/>
      <c r="G37" s="181"/>
      <c r="H37" s="94"/>
    </row>
    <row r="38" spans="1:8" x14ac:dyDescent="0.25">
      <c r="A38" s="69"/>
      <c r="B38" s="171"/>
      <c r="C38" s="171"/>
      <c r="D38" s="171"/>
      <c r="E38" s="171"/>
      <c r="F38" s="171"/>
      <c r="G38" s="171"/>
      <c r="H38" s="94"/>
    </row>
    <row r="39" spans="1:8" x14ac:dyDescent="0.25">
      <c r="A39" s="69"/>
      <c r="B39" s="185" t="s">
        <v>224</v>
      </c>
      <c r="C39" s="186" t="s">
        <v>225</v>
      </c>
      <c r="D39" s="211" t="s">
        <v>226</v>
      </c>
      <c r="E39" s="215"/>
      <c r="F39" s="218" t="s">
        <v>227</v>
      </c>
      <c r="G39" s="216"/>
      <c r="H39" s="94"/>
    </row>
    <row r="40" spans="1:8" x14ac:dyDescent="0.25">
      <c r="A40" s="69"/>
      <c r="B40" s="130" t="s">
        <v>228</v>
      </c>
      <c r="C40" s="131">
        <v>640</v>
      </c>
      <c r="D40" s="212">
        <v>0.4</v>
      </c>
      <c r="E40" s="216"/>
      <c r="F40" s="219">
        <v>0.56000000000000005</v>
      </c>
      <c r="G40" s="228" t="e">
        <f>IF(D37&lt;F41,"Approved","Not Approved")</f>
        <v>#DIV/0!</v>
      </c>
      <c r="H40" s="94"/>
    </row>
    <row r="41" spans="1:8" x14ac:dyDescent="0.25">
      <c r="A41" s="69"/>
      <c r="B41" s="130" t="s">
        <v>174</v>
      </c>
      <c r="C41" s="131">
        <v>620</v>
      </c>
      <c r="D41" s="213" t="s">
        <v>229</v>
      </c>
      <c r="E41" s="217"/>
      <c r="F41" s="220">
        <v>0.45</v>
      </c>
      <c r="G41" s="228" t="e">
        <f>IF(D37&lt;F41,"Approved","Not Approved")</f>
        <v>#DIV/0!</v>
      </c>
      <c r="H41" s="94"/>
    </row>
    <row r="42" spans="1:8" x14ac:dyDescent="0.25">
      <c r="A42" s="69"/>
      <c r="B42" s="195" t="s">
        <v>174</v>
      </c>
      <c r="C42" s="196" t="s">
        <v>230</v>
      </c>
      <c r="D42" s="214" t="s">
        <v>229</v>
      </c>
      <c r="E42" s="217"/>
      <c r="F42" s="221">
        <v>0.5</v>
      </c>
      <c r="G42" s="228" t="e">
        <f>IF(D37&lt;F42,"Approved","Not Approved")</f>
        <v>#DIV/0!</v>
      </c>
      <c r="H42" s="94"/>
    </row>
    <row r="43" spans="1:8" x14ac:dyDescent="0.25">
      <c r="A43" s="69"/>
      <c r="B43" s="171"/>
      <c r="C43" s="171"/>
      <c r="D43" s="171"/>
      <c r="E43" s="171"/>
      <c r="F43" s="171"/>
      <c r="G43" s="171"/>
      <c r="H43" s="94"/>
    </row>
    <row r="44" spans="1:8" x14ac:dyDescent="0.25">
      <c r="A44" s="69"/>
      <c r="B44" s="132" t="s">
        <v>231</v>
      </c>
      <c r="C44" s="133"/>
      <c r="D44" s="133"/>
      <c r="E44" s="133"/>
      <c r="F44" s="133"/>
      <c r="G44" s="134"/>
      <c r="H44" s="94"/>
    </row>
    <row r="45" spans="1:8" x14ac:dyDescent="0.25">
      <c r="A45" s="69"/>
      <c r="B45" s="135" t="s">
        <v>234</v>
      </c>
      <c r="C45" s="136"/>
      <c r="D45" s="136"/>
      <c r="E45" s="136"/>
      <c r="F45" s="136"/>
      <c r="G45" s="137"/>
      <c r="H45" s="94"/>
    </row>
    <row r="46" spans="1:8" x14ac:dyDescent="0.25">
      <c r="A46" s="69"/>
      <c r="B46" s="138"/>
      <c r="C46" s="136"/>
      <c r="D46" s="136"/>
      <c r="E46" s="136"/>
      <c r="F46" s="136"/>
      <c r="G46" s="137"/>
      <c r="H46" s="94"/>
    </row>
    <row r="47" spans="1:8" x14ac:dyDescent="0.25">
      <c r="A47" s="69"/>
      <c r="B47" s="138"/>
      <c r="C47" s="136"/>
      <c r="D47" s="136"/>
      <c r="E47" s="136"/>
      <c r="F47" s="136"/>
      <c r="G47" s="137"/>
      <c r="H47" s="94"/>
    </row>
    <row r="48" spans="1:8" x14ac:dyDescent="0.25">
      <c r="A48" s="69"/>
      <c r="B48" s="171"/>
      <c r="C48" s="171"/>
      <c r="D48" s="171"/>
      <c r="E48" s="171"/>
      <c r="F48" s="171"/>
      <c r="G48" s="171"/>
      <c r="H48" s="94"/>
    </row>
    <row r="49" spans="1:8" x14ac:dyDescent="0.25">
      <c r="A49" s="69"/>
      <c r="B49" s="139" t="s">
        <v>236</v>
      </c>
      <c r="C49" s="133"/>
      <c r="D49" s="133"/>
      <c r="E49" s="133"/>
      <c r="F49" s="133"/>
      <c r="G49" s="134"/>
      <c r="H49" s="94"/>
    </row>
    <row r="50" spans="1:8" ht="15" customHeight="1" x14ac:dyDescent="0.25">
      <c r="A50" s="69"/>
      <c r="B50" s="142" t="s">
        <v>235</v>
      </c>
      <c r="C50" s="143"/>
      <c r="D50" s="143"/>
      <c r="E50" s="143"/>
      <c r="F50" s="143"/>
      <c r="G50" s="144"/>
      <c r="H50" s="94"/>
    </row>
    <row r="51" spans="1:8" x14ac:dyDescent="0.25">
      <c r="A51" s="69"/>
      <c r="B51" s="142"/>
      <c r="C51" s="143"/>
      <c r="D51" s="143"/>
      <c r="E51" s="143"/>
      <c r="F51" s="143"/>
      <c r="G51" s="144"/>
      <c r="H51" s="94"/>
    </row>
    <row r="52" spans="1:8" ht="15.75" thickBot="1" x14ac:dyDescent="0.3">
      <c r="A52" s="69"/>
      <c r="B52" s="145"/>
      <c r="C52" s="146"/>
      <c r="D52" s="146"/>
      <c r="E52" s="146"/>
      <c r="F52" s="146"/>
      <c r="G52" s="147"/>
      <c r="H52" s="94"/>
    </row>
    <row r="53" spans="1:8" s="70" customFormat="1" x14ac:dyDescent="0.25">
      <c r="A53" s="71"/>
      <c r="B53" s="140"/>
      <c r="C53" s="140"/>
      <c r="D53" s="140"/>
      <c r="E53" s="140"/>
      <c r="F53" s="140"/>
      <c r="G53" s="140"/>
      <c r="H53" s="141"/>
    </row>
  </sheetData>
  <sheetProtection algorithmName="SHA-512" hashValue="F/Z9EDu2TLAKmYnpEmNkKG2CuVJ4W1eTwJCvoAFaccfmhugVb3UT+zZC4E/33FdWhPoyWfbusox6WsexgAo73w==" saltValue="Bx5NHqly0eRKsYpEnyMaTw==" spinCount="100000" sheet="1" objects="1" scenarios="1"/>
  <mergeCells count="45">
    <mergeCell ref="B50:G52"/>
    <mergeCell ref="B53:G53"/>
    <mergeCell ref="B43:G43"/>
    <mergeCell ref="B48:G48"/>
    <mergeCell ref="B45:G47"/>
    <mergeCell ref="C13:G13"/>
    <mergeCell ref="B21:G21"/>
    <mergeCell ref="B37:C37"/>
    <mergeCell ref="E15:F15"/>
    <mergeCell ref="B36:C36"/>
    <mergeCell ref="B35:C35"/>
    <mergeCell ref="B17:G17"/>
    <mergeCell ref="C24:D24"/>
    <mergeCell ref="E25:F25"/>
    <mergeCell ref="E23:F23"/>
    <mergeCell ref="B14:G14"/>
    <mergeCell ref="E16:F16"/>
    <mergeCell ref="E18:F18"/>
    <mergeCell ref="E19:F19"/>
    <mergeCell ref="E20:F20"/>
    <mergeCell ref="B1:G1"/>
    <mergeCell ref="D2:G2"/>
    <mergeCell ref="B2:C2"/>
    <mergeCell ref="C12:G12"/>
    <mergeCell ref="B7:C7"/>
    <mergeCell ref="D7:G7"/>
    <mergeCell ref="E3:G3"/>
    <mergeCell ref="E5:G5"/>
    <mergeCell ref="E6:G6"/>
    <mergeCell ref="E8:G8"/>
    <mergeCell ref="E10:G10"/>
    <mergeCell ref="E11:G11"/>
    <mergeCell ref="E4:G4"/>
    <mergeCell ref="E9:G9"/>
    <mergeCell ref="E31:F31"/>
    <mergeCell ref="E32:F32"/>
    <mergeCell ref="B34:C34"/>
    <mergeCell ref="B38:G38"/>
    <mergeCell ref="E22:F22"/>
    <mergeCell ref="E24:G24"/>
    <mergeCell ref="E29:F29"/>
    <mergeCell ref="E30:F30"/>
    <mergeCell ref="E34:F34"/>
    <mergeCell ref="E37:G37"/>
    <mergeCell ref="E33:G33"/>
  </mergeCells>
  <phoneticPr fontId="18" type="noConversion"/>
  <dataValidations count="1">
    <dataValidation type="list" allowBlank="1" showInputMessage="1" showErrorMessage="1" sqref="C18" xr:uid="{00000000-0002-0000-0000-000000000000}">
      <formula1>"Conventional,FHA"</formula1>
    </dataValidation>
  </dataValidations>
  <printOptions horizontalCentered="1" verticalCentered="1"/>
  <pageMargins left="0.25" right="0.25" top="0.25" bottom="0.25" header="0.3" footer="0.3"/>
  <pageSetup scale="6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21846AD-8DDA-49C1-9683-ADA4748D58BC}">
          <x14:formula1>
            <xm:f>'L:\SAK Realty Group Inc\Lending\Potential Clients\Muhammad Haris Khan\[Mortgage Loan Evaluation_Harris Khan.xlsx]Sheet2'!#REF!</xm:f>
          </x14:formula1>
          <xm:sqref>B40:B42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2:G41"/>
  <sheetViews>
    <sheetView showGridLines="0" topLeftCell="A7" zoomScaleNormal="100" workbookViewId="0">
      <selection activeCell="L26" sqref="L26"/>
    </sheetView>
  </sheetViews>
  <sheetFormatPr defaultRowHeight="19.5" customHeight="1" x14ac:dyDescent="0.25"/>
  <cols>
    <col min="1" max="1" width="4.7109375" style="40" customWidth="1"/>
    <col min="2" max="2" width="31.85546875" style="40" customWidth="1"/>
    <col min="3" max="3" width="18.85546875" style="40" customWidth="1"/>
    <col min="4" max="4" width="18.42578125" style="40" customWidth="1"/>
    <col min="5" max="5" width="4.7109375" style="40" customWidth="1"/>
    <col min="6" max="6" width="35" style="40" customWidth="1"/>
    <col min="7" max="7" width="12.28515625" style="40" customWidth="1"/>
    <col min="8" max="8" width="4.140625" style="40" customWidth="1"/>
    <col min="9" max="16384" width="9.140625" style="40"/>
  </cols>
  <sheetData>
    <row r="2" spans="2:7" ht="54" x14ac:dyDescent="0.25">
      <c r="B2" s="41" t="s">
        <v>175</v>
      </c>
    </row>
    <row r="3" spans="2:7" ht="39.75" customHeight="1" x14ac:dyDescent="0.8">
      <c r="B3" s="42" t="s">
        <v>176</v>
      </c>
    </row>
    <row r="4" spans="2:7" ht="42" customHeight="1" x14ac:dyDescent="0.8">
      <c r="B4" s="43" t="s">
        <v>177</v>
      </c>
    </row>
    <row r="7" spans="2:7" ht="19.5" customHeight="1" x14ac:dyDescent="0.25">
      <c r="B7" s="44" t="s">
        <v>178</v>
      </c>
      <c r="C7" s="45" t="s">
        <v>179</v>
      </c>
      <c r="D7" s="45" t="s">
        <v>180</v>
      </c>
      <c r="F7" s="72" t="s">
        <v>181</v>
      </c>
      <c r="G7" s="72"/>
    </row>
    <row r="8" spans="2:7" ht="19.5" customHeight="1" x14ac:dyDescent="0.25">
      <c r="B8" s="40" t="s">
        <v>182</v>
      </c>
      <c r="C8" s="59">
        <f>Evaluation!E16</f>
        <v>0</v>
      </c>
      <c r="D8" s="47">
        <f t="shared" ref="D8:D12" si="0">IFERROR(C8/12,0)</f>
        <v>0</v>
      </c>
      <c r="F8" s="72"/>
      <c r="G8" s="72"/>
    </row>
    <row r="9" spans="2:7" ht="19.5" customHeight="1" x14ac:dyDescent="0.25">
      <c r="B9" s="40" t="s">
        <v>183</v>
      </c>
      <c r="C9" s="46">
        <v>0</v>
      </c>
      <c r="D9" s="47">
        <f t="shared" si="0"/>
        <v>0</v>
      </c>
      <c r="F9" s="72"/>
      <c r="G9" s="72"/>
    </row>
    <row r="10" spans="2:7" ht="19.5" customHeight="1" x14ac:dyDescent="0.25">
      <c r="B10" s="40" t="s">
        <v>184</v>
      </c>
      <c r="C10" s="46">
        <v>0</v>
      </c>
      <c r="D10" s="47">
        <f t="shared" si="0"/>
        <v>0</v>
      </c>
      <c r="F10" s="72"/>
      <c r="G10" s="72"/>
    </row>
    <row r="11" spans="2:7" ht="19.5" customHeight="1" x14ac:dyDescent="0.25">
      <c r="B11" s="40" t="s">
        <v>185</v>
      </c>
      <c r="C11" s="46">
        <v>0</v>
      </c>
      <c r="D11" s="47">
        <f t="shared" si="0"/>
        <v>0</v>
      </c>
      <c r="F11" s="72"/>
      <c r="G11" s="72"/>
    </row>
    <row r="12" spans="2:7" ht="19.5" customHeight="1" x14ac:dyDescent="0.25">
      <c r="B12" s="40" t="s">
        <v>186</v>
      </c>
      <c r="C12" s="46">
        <v>0</v>
      </c>
      <c r="D12" s="47">
        <f t="shared" si="0"/>
        <v>0</v>
      </c>
      <c r="F12" s="72"/>
      <c r="G12" s="72"/>
    </row>
    <row r="13" spans="2:7" ht="19.5" customHeight="1" x14ac:dyDescent="0.25">
      <c r="B13" s="40" t="s">
        <v>187</v>
      </c>
      <c r="C13" s="47">
        <f>SUM(Income[ANNUAL])</f>
        <v>0</v>
      </c>
      <c r="D13" s="47">
        <f>SUM(Income[MONTHLY])</f>
        <v>0</v>
      </c>
      <c r="F13" s="72"/>
      <c r="G13" s="72"/>
    </row>
    <row r="14" spans="2:7" ht="19.5" customHeight="1" x14ac:dyDescent="0.25">
      <c r="B14" s="73"/>
      <c r="C14" s="73"/>
      <c r="D14" s="73"/>
      <c r="F14" s="48"/>
      <c r="G14" s="49"/>
    </row>
    <row r="15" spans="2:7" ht="19.5" customHeight="1" x14ac:dyDescent="0.25">
      <c r="B15" s="50" t="s">
        <v>188</v>
      </c>
      <c r="C15" s="51">
        <f>HousingCostRatio*SUM(Income[ANNUAL])</f>
        <v>0</v>
      </c>
      <c r="D15" s="51">
        <f>C15/12</f>
        <v>0</v>
      </c>
      <c r="F15" s="48" t="s">
        <v>189</v>
      </c>
      <c r="G15" s="52">
        <v>0.28000000000000003</v>
      </c>
    </row>
    <row r="16" spans="2:7" ht="19.5" customHeight="1" x14ac:dyDescent="0.25">
      <c r="F16" s="48"/>
      <c r="G16" s="49"/>
    </row>
    <row r="18" spans="2:7" ht="19.5" customHeight="1" x14ac:dyDescent="0.25">
      <c r="B18" s="44" t="s">
        <v>190</v>
      </c>
      <c r="C18" s="45" t="s">
        <v>179</v>
      </c>
      <c r="D18" s="45" t="s">
        <v>180</v>
      </c>
      <c r="F18" s="74" t="s">
        <v>191</v>
      </c>
      <c r="G18" s="72"/>
    </row>
    <row r="19" spans="2:7" ht="19.5" customHeight="1" x14ac:dyDescent="0.25">
      <c r="B19" s="40" t="s">
        <v>192</v>
      </c>
      <c r="C19" s="47">
        <f>IF(D19,D19*12,0)</f>
        <v>0</v>
      </c>
      <c r="D19" s="59">
        <f>Evaluation!D25</f>
        <v>0</v>
      </c>
      <c r="F19" s="72"/>
      <c r="G19" s="72"/>
    </row>
    <row r="20" spans="2:7" ht="19.5" customHeight="1" x14ac:dyDescent="0.25">
      <c r="B20" s="40" t="s">
        <v>193</v>
      </c>
      <c r="C20" s="47">
        <f>IF(D20,D20*12,0)</f>
        <v>0</v>
      </c>
      <c r="D20" s="59">
        <f>Evaluation!D26</f>
        <v>0</v>
      </c>
      <c r="F20" s="72"/>
      <c r="G20" s="72"/>
    </row>
    <row r="21" spans="2:7" ht="19.5" customHeight="1" x14ac:dyDescent="0.25">
      <c r="B21" s="40" t="s">
        <v>208</v>
      </c>
      <c r="C21" s="47">
        <f>IF(D21,D21*12,0)</f>
        <v>0</v>
      </c>
      <c r="D21" s="59">
        <f>Evaluation!D27</f>
        <v>0</v>
      </c>
      <c r="F21" s="72"/>
      <c r="G21" s="72"/>
    </row>
    <row r="22" spans="2:7" ht="19.5" customHeight="1" x14ac:dyDescent="0.25">
      <c r="B22" s="40" t="s">
        <v>194</v>
      </c>
      <c r="C22" s="47">
        <f>IF(D22,D22*12,0)</f>
        <v>0</v>
      </c>
      <c r="D22" s="59">
        <f>Evaluation!D28</f>
        <v>0</v>
      </c>
      <c r="F22" s="72"/>
      <c r="G22" s="72"/>
    </row>
    <row r="23" spans="2:7" ht="19.5" customHeight="1" x14ac:dyDescent="0.25">
      <c r="B23" s="40" t="s">
        <v>187</v>
      </c>
      <c r="C23" s="47">
        <f>SUM(Debts[ANNUAL])</f>
        <v>0</v>
      </c>
      <c r="D23" s="47">
        <f>SUM(Debts[MONTHLY])</f>
        <v>0</v>
      </c>
      <c r="F23" s="72"/>
      <c r="G23" s="72"/>
    </row>
    <row r="24" spans="2:7" ht="19.5" customHeight="1" x14ac:dyDescent="0.25">
      <c r="B24" s="73"/>
      <c r="C24" s="73"/>
      <c r="D24" s="73"/>
      <c r="F24" s="48"/>
      <c r="G24" s="49"/>
    </row>
    <row r="25" spans="2:7" ht="19.5" customHeight="1" x14ac:dyDescent="0.25">
      <c r="B25" s="50" t="s">
        <v>195</v>
      </c>
      <c r="C25" s="51">
        <f>DebtServiceRatio*SUM(Income[ANNUAL])</f>
        <v>0</v>
      </c>
      <c r="D25" s="51">
        <f>MIN(C25/12-SUM(Debts[MONTHLY]),C25/12)</f>
        <v>0</v>
      </c>
      <c r="F25" s="48" t="s">
        <v>196</v>
      </c>
      <c r="G25" s="52">
        <v>0.36</v>
      </c>
    </row>
    <row r="26" spans="2:7" ht="19.5" customHeight="1" x14ac:dyDescent="0.25">
      <c r="F26" s="48"/>
      <c r="G26" s="49"/>
    </row>
    <row r="27" spans="2:7" ht="19.5" customHeight="1" thickBot="1" x14ac:dyDescent="0.3"/>
    <row r="28" spans="2:7" ht="19.5" customHeight="1" thickTop="1" x14ac:dyDescent="0.25">
      <c r="C28" s="53" t="s">
        <v>197</v>
      </c>
      <c r="D28" s="54">
        <f>MIN(D15,D25)</f>
        <v>0</v>
      </c>
    </row>
    <row r="29" spans="2:7" ht="19.5" customHeight="1" x14ac:dyDescent="0.25">
      <c r="C29" s="55" t="s">
        <v>198</v>
      </c>
      <c r="D29" s="60">
        <f>Evaluation!C23+Evaluation!E23</f>
        <v>0</v>
      </c>
    </row>
    <row r="30" spans="2:7" ht="19.5" customHeight="1" x14ac:dyDescent="0.25">
      <c r="C30" s="55" t="s">
        <v>199</v>
      </c>
      <c r="D30" s="60">
        <f>Evaluation!D23</f>
        <v>0</v>
      </c>
    </row>
    <row r="31" spans="2:7" ht="19.5" customHeight="1" x14ac:dyDescent="0.25">
      <c r="C31" s="55" t="s">
        <v>200</v>
      </c>
      <c r="D31" s="56">
        <v>0</v>
      </c>
    </row>
    <row r="32" spans="2:7" ht="19.5" customHeight="1" x14ac:dyDescent="0.25">
      <c r="C32" s="55" t="s">
        <v>201</v>
      </c>
      <c r="D32" s="57">
        <v>8.25</v>
      </c>
    </row>
    <row r="33" spans="2:4" ht="19.5" customHeight="1" x14ac:dyDescent="0.25">
      <c r="C33" s="55" t="s">
        <v>202</v>
      </c>
      <c r="D33" s="57">
        <v>30</v>
      </c>
    </row>
    <row r="34" spans="2:4" ht="19.5" customHeight="1" x14ac:dyDescent="0.25">
      <c r="C34" s="55" t="s">
        <v>203</v>
      </c>
      <c r="D34" s="58" t="str">
        <f>IF(SecondQN,SecondQN-SUM(D29:D31),"")</f>
        <v/>
      </c>
    </row>
    <row r="36" spans="2:4" ht="19.5" customHeight="1" x14ac:dyDescent="0.25">
      <c r="C36" s="53" t="s">
        <v>204</v>
      </c>
      <c r="D36" s="51" t="str">
        <f>IF((MonthlyPaymentMax*AnnualInterestRate*Duration),PV(AnnualInterestRate/100/12,Duration*12,-MPIP),"")</f>
        <v/>
      </c>
    </row>
    <row r="37" spans="2:4" ht="19.5" customHeight="1" x14ac:dyDescent="0.25">
      <c r="C37" s="53"/>
      <c r="D37" s="51"/>
    </row>
    <row r="39" spans="2:4" ht="19.5" customHeight="1" x14ac:dyDescent="0.25">
      <c r="B39" s="75" t="s">
        <v>205</v>
      </c>
      <c r="C39" s="76"/>
      <c r="D39" s="76"/>
    </row>
    <row r="40" spans="2:4" ht="19.5" customHeight="1" x14ac:dyDescent="0.25">
      <c r="B40" s="76"/>
      <c r="C40" s="76"/>
      <c r="D40" s="76"/>
    </row>
    <row r="41" spans="2:4" ht="19.5" customHeight="1" x14ac:dyDescent="0.25">
      <c r="B41" s="76"/>
      <c r="C41" s="76"/>
      <c r="D41" s="76"/>
    </row>
  </sheetData>
  <sheetProtection algorithmName="SHA-512" hashValue="xtfC+sA3ezxviNbET/jhFp1Q0bUm2WYd91wVbKA3Ms4B3vpOV4l2WDhXEXWkcyP4psueUv/fRODM2NYL3YN/hQ==" saltValue="7RwGSLB6wDumplwpWjE8Nw==" spinCount="100000" sheet="1" objects="1" scenarios="1"/>
  <mergeCells count="5">
    <mergeCell ref="F7:G13"/>
    <mergeCell ref="B14:D14"/>
    <mergeCell ref="F18:G23"/>
    <mergeCell ref="B24:D24"/>
    <mergeCell ref="B39:D41"/>
  </mergeCells>
  <pageMargins left="0.45" right="0.45" top="0.5" bottom="0.5" header="0.3" footer="0.3"/>
  <pageSetup scale="80" orientation="portrait" r:id="rId1"/>
  <headerFooter>
    <oddHeader>&amp;C&amp;"-,Bold"&amp;K03+000MORTGAGE&amp;K01+034 &amp;K04+000QUALIFICATION&amp;K01+034 &amp;K03+000WORKSHEET</oddHeader>
  </headerFooter>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3"/>
  <sheetViews>
    <sheetView zoomScale="160" zoomScaleNormal="160" workbookViewId="0">
      <selection activeCell="F42" sqref="F42"/>
    </sheetView>
  </sheetViews>
  <sheetFormatPr defaultRowHeight="9" x14ac:dyDescent="0.15"/>
  <cols>
    <col min="1" max="1" width="2.5703125" style="12" customWidth="1"/>
    <col min="2" max="2" width="37.85546875" style="13" customWidth="1"/>
    <col min="3" max="3" width="13.140625" style="14" customWidth="1"/>
    <col min="4" max="4" width="12.5703125" style="15" customWidth="1"/>
    <col min="5" max="5" width="11.28515625" style="13" customWidth="1"/>
    <col min="6" max="6" width="12.5703125" style="15" customWidth="1"/>
    <col min="7" max="7" width="3.140625" style="13" customWidth="1"/>
    <col min="8" max="16384" width="9.140625" style="13"/>
  </cols>
  <sheetData>
    <row r="1" spans="1:6" x14ac:dyDescent="0.15">
      <c r="A1" s="12" t="s">
        <v>39</v>
      </c>
    </row>
    <row r="3" spans="1:6" x14ac:dyDescent="0.15">
      <c r="A3" s="16" t="s">
        <v>40</v>
      </c>
      <c r="B3" s="16"/>
      <c r="C3" s="16"/>
      <c r="D3" s="16"/>
      <c r="E3" s="16"/>
      <c r="F3" s="16"/>
    </row>
    <row r="4" spans="1:6" s="12" customFormat="1" x14ac:dyDescent="0.15">
      <c r="A4" s="16"/>
      <c r="D4" s="77"/>
      <c r="E4" s="77"/>
      <c r="F4" s="77"/>
    </row>
    <row r="5" spans="1:6" s="12" customFormat="1" x14ac:dyDescent="0.15">
      <c r="A5" s="16"/>
      <c r="C5" s="14" t="s">
        <v>41</v>
      </c>
      <c r="D5" s="78"/>
      <c r="E5" s="78"/>
      <c r="F5" s="78"/>
    </row>
    <row r="6" spans="1:6" x14ac:dyDescent="0.15">
      <c r="A6" s="16"/>
    </row>
    <row r="7" spans="1:6" x14ac:dyDescent="0.15">
      <c r="A7" s="16"/>
      <c r="C7" s="14" t="s">
        <v>42</v>
      </c>
      <c r="D7" s="17">
        <f>D27+D32+D37+D46+D50+D54+D58+D67+D75+D84+D89</f>
        <v>0</v>
      </c>
      <c r="F7" s="17">
        <f>F27+F32+F37+F46+F50+F54+F58+F67+F75+F84+F89</f>
        <v>0</v>
      </c>
    </row>
    <row r="8" spans="1:6" x14ac:dyDescent="0.15">
      <c r="A8" s="16"/>
      <c r="C8" s="14" t="s">
        <v>43</v>
      </c>
      <c r="D8" s="18">
        <f>D104+D115+D132</f>
        <v>0</v>
      </c>
      <c r="F8" s="18">
        <f>F104+F115+F132</f>
        <v>0</v>
      </c>
    </row>
    <row r="9" spans="1:6" x14ac:dyDescent="0.15">
      <c r="A9" s="16"/>
      <c r="C9" s="14" t="s">
        <v>44</v>
      </c>
      <c r="D9" s="19">
        <f>D8+D7</f>
        <v>0</v>
      </c>
      <c r="F9" s="19">
        <f>F8+F7</f>
        <v>0</v>
      </c>
    </row>
    <row r="10" spans="1:6" x14ac:dyDescent="0.15">
      <c r="A10" s="16"/>
      <c r="C10" s="14" t="s">
        <v>45</v>
      </c>
      <c r="D10" s="20">
        <f>D9/12</f>
        <v>0</v>
      </c>
      <c r="F10" s="20">
        <f>F9/12</f>
        <v>0</v>
      </c>
    </row>
    <row r="11" spans="1:6" x14ac:dyDescent="0.15">
      <c r="A11" s="16"/>
    </row>
    <row r="12" spans="1:6" x14ac:dyDescent="0.15">
      <c r="A12" s="16"/>
      <c r="C12" s="14" t="s">
        <v>15</v>
      </c>
      <c r="D12" s="21"/>
      <c r="F12" s="21"/>
    </row>
    <row r="13" spans="1:6" s="12" customFormat="1" x14ac:dyDescent="0.15">
      <c r="C13" s="14"/>
      <c r="D13" s="22"/>
      <c r="F13" s="22"/>
    </row>
    <row r="14" spans="1:6" s="12" customFormat="1" x14ac:dyDescent="0.15">
      <c r="A14" s="16" t="s">
        <v>46</v>
      </c>
      <c r="B14" s="23"/>
      <c r="C14" s="24"/>
      <c r="D14" s="25"/>
      <c r="E14" s="23"/>
      <c r="F14" s="25"/>
    </row>
    <row r="15" spans="1:6" x14ac:dyDescent="0.15">
      <c r="A15" s="16">
        <v>1</v>
      </c>
      <c r="B15" s="13" t="s">
        <v>47</v>
      </c>
      <c r="C15" s="14">
        <v>22</v>
      </c>
      <c r="D15" s="26"/>
      <c r="E15" s="14">
        <v>22</v>
      </c>
      <c r="F15" s="26"/>
    </row>
    <row r="16" spans="1:6" x14ac:dyDescent="0.15">
      <c r="A16" s="16">
        <v>2</v>
      </c>
      <c r="B16" s="13" t="s">
        <v>48</v>
      </c>
      <c r="C16" s="14" t="s">
        <v>49</v>
      </c>
      <c r="D16" s="26">
        <v>0</v>
      </c>
      <c r="E16" s="14" t="s">
        <v>49</v>
      </c>
      <c r="F16" s="26"/>
    </row>
    <row r="17" spans="1:6" x14ac:dyDescent="0.15">
      <c r="A17" s="16">
        <v>3</v>
      </c>
      <c r="B17" s="13" t="s">
        <v>50</v>
      </c>
      <c r="C17" s="14" t="s">
        <v>51</v>
      </c>
      <c r="D17" s="26">
        <v>0</v>
      </c>
      <c r="E17" s="14" t="s">
        <v>51</v>
      </c>
      <c r="F17" s="26"/>
    </row>
    <row r="18" spans="1:6" x14ac:dyDescent="0.15">
      <c r="A18" s="16">
        <v>4</v>
      </c>
      <c r="B18" s="13" t="s">
        <v>52</v>
      </c>
      <c r="C18" s="14">
        <v>10</v>
      </c>
      <c r="D18" s="26">
        <v>0</v>
      </c>
      <c r="E18" s="14">
        <v>10</v>
      </c>
      <c r="F18" s="26"/>
    </row>
    <row r="19" spans="1:6" x14ac:dyDescent="0.15">
      <c r="A19" s="16">
        <v>5</v>
      </c>
      <c r="B19" s="13" t="s">
        <v>53</v>
      </c>
      <c r="C19" s="14">
        <v>11</v>
      </c>
      <c r="D19" s="26">
        <v>0</v>
      </c>
      <c r="E19" s="14">
        <v>11</v>
      </c>
      <c r="F19" s="26"/>
    </row>
    <row r="20" spans="1:6" x14ac:dyDescent="0.15">
      <c r="A20" s="16">
        <v>6</v>
      </c>
      <c r="B20" s="13" t="s">
        <v>54</v>
      </c>
      <c r="C20" s="14">
        <v>13</v>
      </c>
      <c r="D20" s="26">
        <v>0</v>
      </c>
      <c r="E20" s="14">
        <v>13</v>
      </c>
      <c r="F20" s="26"/>
    </row>
    <row r="21" spans="1:6" x14ac:dyDescent="0.15">
      <c r="A21" s="16">
        <v>7</v>
      </c>
      <c r="B21" s="13" t="s">
        <v>55</v>
      </c>
      <c r="C21" s="14" t="s">
        <v>56</v>
      </c>
      <c r="D21" s="26">
        <v>0</v>
      </c>
      <c r="E21" s="14" t="s">
        <v>56</v>
      </c>
      <c r="F21" s="26"/>
    </row>
    <row r="22" spans="1:6" x14ac:dyDescent="0.15">
      <c r="A22" s="16">
        <v>8</v>
      </c>
      <c r="B22" s="13" t="s">
        <v>57</v>
      </c>
      <c r="C22" s="14">
        <v>17</v>
      </c>
      <c r="D22" s="26">
        <v>0</v>
      </c>
      <c r="E22" s="14">
        <v>17</v>
      </c>
      <c r="F22" s="26"/>
    </row>
    <row r="23" spans="1:6" x14ac:dyDescent="0.15">
      <c r="A23" s="16">
        <v>9</v>
      </c>
      <c r="B23" s="13" t="s">
        <v>58</v>
      </c>
      <c r="C23" s="14">
        <v>19</v>
      </c>
      <c r="D23" s="26">
        <v>0</v>
      </c>
      <c r="E23" s="14">
        <v>19</v>
      </c>
      <c r="F23" s="26"/>
    </row>
    <row r="24" spans="1:6" x14ac:dyDescent="0.15">
      <c r="A24" s="16">
        <v>10</v>
      </c>
      <c r="B24" s="13" t="s">
        <v>59</v>
      </c>
      <c r="C24" s="14">
        <v>20</v>
      </c>
      <c r="D24" s="26">
        <v>0</v>
      </c>
      <c r="E24" s="14">
        <v>20</v>
      </c>
      <c r="F24" s="26"/>
    </row>
    <row r="25" spans="1:6" x14ac:dyDescent="0.15">
      <c r="A25" s="16">
        <v>11</v>
      </c>
      <c r="B25" s="13" t="s">
        <v>60</v>
      </c>
      <c r="C25" s="14">
        <v>21</v>
      </c>
      <c r="D25" s="26">
        <v>0</v>
      </c>
      <c r="E25" s="14">
        <v>21</v>
      </c>
      <c r="F25" s="26"/>
    </row>
    <row r="26" spans="1:6" x14ac:dyDescent="0.15">
      <c r="A26" s="16">
        <v>12</v>
      </c>
      <c r="B26" s="13" t="s">
        <v>61</v>
      </c>
      <c r="D26" s="26"/>
      <c r="E26" s="14"/>
      <c r="F26" s="26"/>
    </row>
    <row r="27" spans="1:6" x14ac:dyDescent="0.15">
      <c r="A27" s="16"/>
      <c r="C27" s="14" t="s">
        <v>62</v>
      </c>
      <c r="D27" s="17">
        <f>D15-D16+D17-D18-D19-D20+D21-D22-D23+D24-D25+D26</f>
        <v>0</v>
      </c>
      <c r="E27" s="14"/>
      <c r="F27" s="17">
        <f>F15-F16+F17-F18-F19-F20+F21-F22-F23+F24-F25+F26</f>
        <v>0</v>
      </c>
    </row>
    <row r="28" spans="1:6" x14ac:dyDescent="0.15">
      <c r="E28" s="14"/>
    </row>
    <row r="29" spans="1:6" s="12" customFormat="1" x14ac:dyDescent="0.15">
      <c r="A29" s="16" t="s">
        <v>63</v>
      </c>
      <c r="B29" s="23"/>
      <c r="C29" s="24"/>
      <c r="D29" s="25"/>
      <c r="E29" s="24"/>
      <c r="F29" s="25"/>
    </row>
    <row r="30" spans="1:6" x14ac:dyDescent="0.15">
      <c r="A30" s="16">
        <v>13</v>
      </c>
      <c r="B30" s="13" t="s">
        <v>64</v>
      </c>
      <c r="C30" s="14">
        <v>8</v>
      </c>
      <c r="D30" s="26"/>
      <c r="E30" s="14">
        <v>8</v>
      </c>
      <c r="F30" s="26"/>
    </row>
    <row r="31" spans="1:6" x14ac:dyDescent="0.15">
      <c r="A31" s="16">
        <v>14</v>
      </c>
      <c r="B31" s="13" t="s">
        <v>65</v>
      </c>
      <c r="C31" s="14" t="s">
        <v>66</v>
      </c>
      <c r="D31" s="26"/>
      <c r="E31" s="14" t="s">
        <v>66</v>
      </c>
      <c r="F31" s="26"/>
    </row>
    <row r="32" spans="1:6" x14ac:dyDescent="0.15">
      <c r="A32" s="16"/>
      <c r="C32" s="14" t="s">
        <v>67</v>
      </c>
      <c r="D32" s="17">
        <f>-D30+D31</f>
        <v>0</v>
      </c>
      <c r="E32" s="14"/>
      <c r="F32" s="17">
        <f>-F30+F31</f>
        <v>0</v>
      </c>
    </row>
    <row r="33" spans="1:6" x14ac:dyDescent="0.15">
      <c r="E33" s="14"/>
    </row>
    <row r="34" spans="1:6" s="12" customFormat="1" x14ac:dyDescent="0.15">
      <c r="A34" s="16" t="s">
        <v>68</v>
      </c>
      <c r="B34" s="23"/>
      <c r="C34" s="24"/>
      <c r="D34" s="25"/>
      <c r="E34" s="24"/>
      <c r="F34" s="25"/>
    </row>
    <row r="35" spans="1:6" x14ac:dyDescent="0.15">
      <c r="A35" s="16">
        <v>15</v>
      </c>
      <c r="B35" s="13" t="s">
        <v>69</v>
      </c>
      <c r="C35" s="14">
        <v>2</v>
      </c>
      <c r="D35" s="26"/>
      <c r="E35" s="14">
        <v>2</v>
      </c>
      <c r="F35" s="26"/>
    </row>
    <row r="36" spans="1:6" x14ac:dyDescent="0.15">
      <c r="A36" s="16">
        <v>16</v>
      </c>
      <c r="B36" s="13" t="s">
        <v>70</v>
      </c>
      <c r="C36" s="14">
        <v>6</v>
      </c>
      <c r="D36" s="26"/>
      <c r="E36" s="14">
        <v>6</v>
      </c>
      <c r="F36" s="26"/>
    </row>
    <row r="37" spans="1:6" x14ac:dyDescent="0.15">
      <c r="A37" s="16"/>
      <c r="C37" s="14" t="s">
        <v>71</v>
      </c>
      <c r="D37" s="17">
        <f>-D35-D36</f>
        <v>0</v>
      </c>
      <c r="E37" s="14"/>
      <c r="F37" s="17">
        <f>-F35-F36</f>
        <v>0</v>
      </c>
    </row>
    <row r="38" spans="1:6" x14ac:dyDescent="0.15">
      <c r="E38" s="14"/>
    </row>
    <row r="39" spans="1:6" s="12" customFormat="1" x14ac:dyDescent="0.15">
      <c r="A39" s="16" t="s">
        <v>72</v>
      </c>
      <c r="B39" s="23"/>
      <c r="C39" s="24"/>
      <c r="D39" s="25"/>
      <c r="E39" s="24"/>
      <c r="F39" s="25"/>
    </row>
    <row r="40" spans="1:6" x14ac:dyDescent="0.15">
      <c r="A40" s="16">
        <v>17</v>
      </c>
      <c r="B40" s="13" t="s">
        <v>73</v>
      </c>
      <c r="C40" s="14">
        <v>6</v>
      </c>
      <c r="D40" s="26">
        <v>0</v>
      </c>
      <c r="E40" s="14">
        <v>6</v>
      </c>
      <c r="F40" s="26"/>
    </row>
    <row r="41" spans="1:6" x14ac:dyDescent="0.15">
      <c r="A41" s="16">
        <v>18</v>
      </c>
      <c r="B41" s="13" t="s">
        <v>74</v>
      </c>
      <c r="C41" s="14">
        <v>12</v>
      </c>
      <c r="D41" s="26">
        <v>0</v>
      </c>
      <c r="E41" s="14">
        <v>12</v>
      </c>
      <c r="F41" s="26"/>
    </row>
    <row r="42" spans="1:6" x14ac:dyDescent="0.15">
      <c r="A42" s="16">
        <v>19</v>
      </c>
      <c r="B42" s="13" t="s">
        <v>65</v>
      </c>
      <c r="C42" s="14">
        <v>13</v>
      </c>
      <c r="D42" s="26"/>
      <c r="E42" s="14">
        <v>13</v>
      </c>
      <c r="F42" s="26"/>
    </row>
    <row r="43" spans="1:6" x14ac:dyDescent="0.15">
      <c r="A43" s="16">
        <v>20</v>
      </c>
      <c r="B43" s="13" t="s">
        <v>75</v>
      </c>
      <c r="C43" s="14" t="s">
        <v>76</v>
      </c>
      <c r="D43" s="26">
        <v>0</v>
      </c>
      <c r="E43" s="14" t="s">
        <v>76</v>
      </c>
      <c r="F43" s="26"/>
    </row>
    <row r="44" spans="1:6" x14ac:dyDescent="0.15">
      <c r="A44" s="16">
        <v>21</v>
      </c>
      <c r="B44" s="13" t="s">
        <v>77</v>
      </c>
      <c r="C44" s="14">
        <v>30</v>
      </c>
      <c r="D44" s="26">
        <v>0</v>
      </c>
      <c r="E44" s="14">
        <v>30</v>
      </c>
      <c r="F44" s="26"/>
    </row>
    <row r="45" spans="1:6" x14ac:dyDescent="0.15">
      <c r="A45" s="16">
        <v>22</v>
      </c>
      <c r="B45" s="13" t="s">
        <v>78</v>
      </c>
      <c r="C45" s="14" t="s">
        <v>79</v>
      </c>
      <c r="D45" s="26"/>
      <c r="E45" s="14" t="s">
        <v>79</v>
      </c>
      <c r="F45" s="26"/>
    </row>
    <row r="46" spans="1:6" x14ac:dyDescent="0.15">
      <c r="A46" s="16"/>
      <c r="C46" s="14" t="s">
        <v>80</v>
      </c>
      <c r="D46" s="17">
        <f>-D40+D41+D42-D43+D44+D45</f>
        <v>0</v>
      </c>
      <c r="E46" s="14"/>
      <c r="F46" s="17">
        <f>-F40+F41+F42-F43+F44+F45</f>
        <v>0</v>
      </c>
    </row>
    <row r="47" spans="1:6" x14ac:dyDescent="0.15">
      <c r="E47" s="14"/>
    </row>
    <row r="48" spans="1:6" s="12" customFormat="1" x14ac:dyDescent="0.15">
      <c r="A48" s="16" t="s">
        <v>81</v>
      </c>
      <c r="B48" s="23"/>
      <c r="C48" s="24"/>
      <c r="D48" s="25"/>
      <c r="E48" s="24"/>
      <c r="F48" s="25"/>
    </row>
    <row r="49" spans="1:6" x14ac:dyDescent="0.15">
      <c r="A49" s="16">
        <v>23</v>
      </c>
      <c r="B49" s="13" t="s">
        <v>82</v>
      </c>
      <c r="C49" s="14" t="s">
        <v>83</v>
      </c>
      <c r="D49" s="26"/>
      <c r="E49" s="14" t="s">
        <v>83</v>
      </c>
      <c r="F49" s="26"/>
    </row>
    <row r="50" spans="1:6" x14ac:dyDescent="0.15">
      <c r="A50" s="16"/>
      <c r="C50" s="14" t="s">
        <v>84</v>
      </c>
      <c r="D50" s="17">
        <f>D49</f>
        <v>0</v>
      </c>
      <c r="E50" s="14"/>
      <c r="F50" s="17">
        <f>F49</f>
        <v>0</v>
      </c>
    </row>
    <row r="51" spans="1:6" x14ac:dyDescent="0.15">
      <c r="E51" s="14"/>
    </row>
    <row r="52" spans="1:6" s="12" customFormat="1" x14ac:dyDescent="0.15">
      <c r="A52" s="16" t="s">
        <v>85</v>
      </c>
      <c r="B52" s="23"/>
      <c r="C52" s="24"/>
      <c r="D52" s="25"/>
      <c r="E52" s="24"/>
      <c r="F52" s="25"/>
    </row>
    <row r="53" spans="1:6" x14ac:dyDescent="0.15">
      <c r="A53" s="16">
        <v>24</v>
      </c>
      <c r="B53" s="13" t="s">
        <v>82</v>
      </c>
      <c r="C53" s="14" t="s">
        <v>86</v>
      </c>
      <c r="D53" s="26"/>
      <c r="E53" s="14" t="s">
        <v>86</v>
      </c>
      <c r="F53" s="26"/>
    </row>
    <row r="54" spans="1:6" x14ac:dyDescent="0.15">
      <c r="A54" s="16"/>
      <c r="C54" s="14" t="s">
        <v>87</v>
      </c>
      <c r="D54" s="17">
        <f>D53</f>
        <v>0</v>
      </c>
      <c r="E54" s="14"/>
      <c r="F54" s="17">
        <f>F53</f>
        <v>0</v>
      </c>
    </row>
    <row r="55" spans="1:6" x14ac:dyDescent="0.15">
      <c r="E55" s="14"/>
    </row>
    <row r="56" spans="1:6" s="12" customFormat="1" x14ac:dyDescent="0.15">
      <c r="A56" s="16" t="s">
        <v>88</v>
      </c>
      <c r="B56" s="23"/>
      <c r="C56" s="24"/>
      <c r="D56" s="25"/>
      <c r="E56" s="24"/>
      <c r="F56" s="25"/>
    </row>
    <row r="57" spans="1:6" x14ac:dyDescent="0.15">
      <c r="A57" s="16">
        <v>25</v>
      </c>
      <c r="B57" s="13" t="s">
        <v>89</v>
      </c>
      <c r="C57" s="14">
        <v>21</v>
      </c>
      <c r="D57" s="26"/>
      <c r="E57" s="14">
        <v>21</v>
      </c>
      <c r="F57" s="26"/>
    </row>
    <row r="58" spans="1:6" x14ac:dyDescent="0.15">
      <c r="A58" s="16"/>
      <c r="C58" s="14" t="s">
        <v>90</v>
      </c>
      <c r="D58" s="17">
        <f>D57</f>
        <v>0</v>
      </c>
      <c r="E58" s="14"/>
      <c r="F58" s="17">
        <f>F57</f>
        <v>0</v>
      </c>
    </row>
    <row r="59" spans="1:6" x14ac:dyDescent="0.15">
      <c r="E59" s="14"/>
    </row>
    <row r="60" spans="1:6" s="12" customFormat="1" x14ac:dyDescent="0.15">
      <c r="A60" s="16" t="s">
        <v>91</v>
      </c>
      <c r="B60" s="23"/>
      <c r="C60" s="24"/>
      <c r="D60" s="25"/>
      <c r="E60" s="24"/>
      <c r="F60" s="25"/>
    </row>
    <row r="61" spans="1:6" x14ac:dyDescent="0.15">
      <c r="A61" s="16">
        <v>26</v>
      </c>
      <c r="B61" s="13" t="s">
        <v>92</v>
      </c>
      <c r="C61" s="14" t="s">
        <v>93</v>
      </c>
      <c r="D61" s="26"/>
      <c r="E61" s="14" t="s">
        <v>93</v>
      </c>
      <c r="F61" s="26"/>
    </row>
    <row r="62" spans="1:6" x14ac:dyDescent="0.15">
      <c r="A62" s="16">
        <v>27</v>
      </c>
      <c r="B62" s="13" t="s">
        <v>94</v>
      </c>
      <c r="C62" s="14">
        <v>19</v>
      </c>
      <c r="D62" s="26"/>
      <c r="E62" s="14">
        <v>19</v>
      </c>
      <c r="F62" s="26"/>
    </row>
    <row r="63" spans="1:6" x14ac:dyDescent="0.15">
      <c r="A63" s="16">
        <v>28</v>
      </c>
      <c r="B63" s="13" t="s">
        <v>95</v>
      </c>
      <c r="C63" s="14">
        <v>18</v>
      </c>
      <c r="D63" s="26"/>
      <c r="E63" s="14">
        <v>18</v>
      </c>
      <c r="F63" s="26"/>
    </row>
    <row r="64" spans="1:6" x14ac:dyDescent="0.15">
      <c r="A64" s="16">
        <v>29</v>
      </c>
      <c r="B64" s="13" t="s">
        <v>96</v>
      </c>
      <c r="C64" s="14">
        <v>9</v>
      </c>
      <c r="D64" s="26"/>
      <c r="E64" s="14">
        <v>9</v>
      </c>
      <c r="F64" s="26"/>
    </row>
    <row r="65" spans="1:6" x14ac:dyDescent="0.15">
      <c r="A65" s="16" t="s">
        <v>97</v>
      </c>
      <c r="B65" s="13" t="s">
        <v>98</v>
      </c>
      <c r="C65" s="14">
        <v>12</v>
      </c>
      <c r="D65" s="26"/>
      <c r="E65" s="14">
        <v>12</v>
      </c>
      <c r="F65" s="26"/>
    </row>
    <row r="66" spans="1:6" x14ac:dyDescent="0.15">
      <c r="A66" s="16" t="s">
        <v>99</v>
      </c>
      <c r="B66" s="13" t="s">
        <v>100</v>
      </c>
      <c r="C66" s="14">
        <v>16</v>
      </c>
      <c r="D66" s="26"/>
      <c r="E66" s="14">
        <v>16</v>
      </c>
      <c r="F66" s="26"/>
    </row>
    <row r="67" spans="1:6" x14ac:dyDescent="0.15">
      <c r="A67" s="16"/>
      <c r="B67" s="13" t="s">
        <v>101</v>
      </c>
      <c r="C67" s="14" t="s">
        <v>102</v>
      </c>
      <c r="D67" s="17">
        <f>D61-D62+D63+D64+D65+D66</f>
        <v>0</v>
      </c>
      <c r="E67" s="14"/>
      <c r="F67" s="17">
        <f>F61-F62+F63+F64+F65+F66</f>
        <v>0</v>
      </c>
    </row>
    <row r="68" spans="1:6" x14ac:dyDescent="0.15">
      <c r="E68" s="14"/>
    </row>
    <row r="69" spans="1:6" s="12" customFormat="1" x14ac:dyDescent="0.15">
      <c r="A69" s="16" t="s">
        <v>103</v>
      </c>
      <c r="B69" s="23"/>
      <c r="C69" s="24"/>
      <c r="D69" s="25"/>
      <c r="E69" s="24"/>
      <c r="F69" s="25"/>
    </row>
    <row r="70" spans="1:6" x14ac:dyDescent="0.15">
      <c r="A70" s="16">
        <v>30</v>
      </c>
      <c r="B70" s="13" t="s">
        <v>104</v>
      </c>
      <c r="C70" s="14" t="s">
        <v>105</v>
      </c>
      <c r="D70" s="26"/>
      <c r="E70" s="14" t="s">
        <v>105</v>
      </c>
      <c r="F70" s="26"/>
    </row>
    <row r="71" spans="1:6" x14ac:dyDescent="0.15">
      <c r="A71" s="16">
        <v>31</v>
      </c>
      <c r="B71" s="13" t="s">
        <v>60</v>
      </c>
      <c r="C71" s="14">
        <v>10</v>
      </c>
      <c r="D71" s="26"/>
      <c r="E71" s="14">
        <v>10</v>
      </c>
      <c r="F71" s="26"/>
    </row>
    <row r="72" spans="1:6" x14ac:dyDescent="0.15">
      <c r="A72" s="16">
        <v>32</v>
      </c>
      <c r="B72" s="13" t="s">
        <v>65</v>
      </c>
      <c r="C72" s="14">
        <v>16</v>
      </c>
      <c r="D72" s="26"/>
      <c r="E72" s="14">
        <v>16</v>
      </c>
      <c r="F72" s="26"/>
    </row>
    <row r="73" spans="1:6" x14ac:dyDescent="0.15">
      <c r="A73" s="16">
        <v>33</v>
      </c>
      <c r="B73" s="13" t="s">
        <v>106</v>
      </c>
      <c r="C73" s="14">
        <v>34</v>
      </c>
      <c r="D73" s="26"/>
      <c r="E73" s="14">
        <v>34</v>
      </c>
      <c r="F73" s="26"/>
    </row>
    <row r="74" spans="1:6" x14ac:dyDescent="0.15">
      <c r="A74" s="16">
        <v>34</v>
      </c>
      <c r="B74" s="13" t="s">
        <v>77</v>
      </c>
      <c r="C74" s="14">
        <v>34</v>
      </c>
      <c r="D74" s="26"/>
      <c r="E74" s="14">
        <v>34</v>
      </c>
      <c r="F74" s="26"/>
    </row>
    <row r="75" spans="1:6" x14ac:dyDescent="0.15">
      <c r="A75" s="16"/>
      <c r="C75" s="14" t="s">
        <v>107</v>
      </c>
      <c r="D75" s="17">
        <f>D70-D71+D72+D73+D74</f>
        <v>0</v>
      </c>
      <c r="E75" s="14"/>
      <c r="F75" s="17">
        <f>F70-F71+F72+F73+F74</f>
        <v>0</v>
      </c>
    </row>
    <row r="76" spans="1:6" x14ac:dyDescent="0.15">
      <c r="E76" s="14"/>
    </row>
    <row r="77" spans="1:6" s="12" customFormat="1" x14ac:dyDescent="0.15">
      <c r="A77" s="12" t="s">
        <v>108</v>
      </c>
      <c r="C77" s="14"/>
      <c r="D77" s="22"/>
      <c r="E77" s="14"/>
      <c r="F77" s="22"/>
    </row>
    <row r="78" spans="1:6" s="12" customFormat="1" x14ac:dyDescent="0.15">
      <c r="B78" s="12" t="s">
        <v>109</v>
      </c>
      <c r="C78" s="14"/>
      <c r="D78" s="22"/>
      <c r="E78" s="14"/>
      <c r="F78" s="22"/>
    </row>
    <row r="79" spans="1:6" x14ac:dyDescent="0.15">
      <c r="E79" s="14"/>
    </row>
    <row r="80" spans="1:6" s="12" customFormat="1" x14ac:dyDescent="0.15">
      <c r="A80" s="16" t="s">
        <v>110</v>
      </c>
      <c r="B80" s="23"/>
      <c r="C80" s="24"/>
      <c r="D80" s="25"/>
      <c r="E80" s="24"/>
      <c r="F80" s="25"/>
    </row>
    <row r="81" spans="1:6" x14ac:dyDescent="0.15">
      <c r="A81" s="16">
        <v>35</v>
      </c>
      <c r="B81" s="13" t="s">
        <v>111</v>
      </c>
      <c r="C81" s="14">
        <v>1</v>
      </c>
      <c r="D81" s="26"/>
      <c r="E81" s="14">
        <v>1</v>
      </c>
      <c r="F81" s="26"/>
    </row>
    <row r="82" spans="1:6" x14ac:dyDescent="0.15">
      <c r="A82" s="16">
        <v>36</v>
      </c>
      <c r="B82" s="13" t="s">
        <v>112</v>
      </c>
      <c r="C82" s="14" t="s">
        <v>113</v>
      </c>
      <c r="D82" s="26"/>
      <c r="E82" s="14" t="s">
        <v>113</v>
      </c>
      <c r="F82" s="26"/>
    </row>
    <row r="83" spans="1:6" x14ac:dyDescent="0.15">
      <c r="A83" s="16">
        <v>37</v>
      </c>
      <c r="B83" s="13" t="s">
        <v>114</v>
      </c>
      <c r="C83" s="14">
        <v>5</v>
      </c>
      <c r="D83" s="26"/>
      <c r="E83" s="14">
        <v>5</v>
      </c>
      <c r="F83" s="26"/>
    </row>
    <row r="84" spans="1:6" x14ac:dyDescent="0.15">
      <c r="A84" s="16"/>
      <c r="C84" s="14" t="s">
        <v>115</v>
      </c>
      <c r="D84" s="17">
        <f>D81+D82+D83</f>
        <v>0</v>
      </c>
      <c r="E84" s="14"/>
      <c r="F84" s="17">
        <f>F81+F82+F83</f>
        <v>0</v>
      </c>
    </row>
    <row r="85" spans="1:6" x14ac:dyDescent="0.15">
      <c r="E85" s="14"/>
    </row>
    <row r="86" spans="1:6" s="12" customFormat="1" x14ac:dyDescent="0.15">
      <c r="A86" s="16" t="s">
        <v>116</v>
      </c>
      <c r="B86" s="23"/>
      <c r="C86" s="24"/>
      <c r="D86" s="25"/>
      <c r="E86" s="24"/>
      <c r="F86" s="25"/>
    </row>
    <row r="87" spans="1:6" x14ac:dyDescent="0.15">
      <c r="A87" s="16">
        <v>38</v>
      </c>
      <c r="B87" s="13" t="s">
        <v>111</v>
      </c>
      <c r="C87" s="14">
        <v>1</v>
      </c>
      <c r="D87" s="26"/>
      <c r="E87" s="14">
        <v>1</v>
      </c>
      <c r="F87" s="26"/>
    </row>
    <row r="88" spans="1:6" x14ac:dyDescent="0.15">
      <c r="A88" s="16">
        <v>39</v>
      </c>
      <c r="B88" s="13" t="s">
        <v>112</v>
      </c>
      <c r="C88" s="14" t="s">
        <v>113</v>
      </c>
      <c r="D88" s="26"/>
      <c r="E88" s="14" t="s">
        <v>113</v>
      </c>
      <c r="F88" s="26"/>
    </row>
    <row r="89" spans="1:6" x14ac:dyDescent="0.15">
      <c r="A89" s="16"/>
      <c r="C89" s="14" t="s">
        <v>117</v>
      </c>
      <c r="D89" s="17">
        <f>D87+D88</f>
        <v>0</v>
      </c>
      <c r="E89" s="14"/>
      <c r="F89" s="17">
        <f>F87+F88</f>
        <v>0</v>
      </c>
    </row>
    <row r="90" spans="1:6" x14ac:dyDescent="0.15">
      <c r="E90" s="14"/>
    </row>
    <row r="91" spans="1:6" s="12" customFormat="1" x14ac:dyDescent="0.15">
      <c r="A91" s="12" t="s">
        <v>118</v>
      </c>
      <c r="C91" s="14"/>
      <c r="D91" s="22"/>
      <c r="E91" s="14"/>
      <c r="F91" s="22"/>
    </row>
    <row r="92" spans="1:6" s="12" customFormat="1" x14ac:dyDescent="0.15">
      <c r="B92" s="12" t="s">
        <v>119</v>
      </c>
      <c r="C92" s="14"/>
      <c r="D92" s="22"/>
      <c r="E92" s="14"/>
      <c r="F92" s="22"/>
    </row>
    <row r="93" spans="1:6" x14ac:dyDescent="0.15">
      <c r="E93" s="14"/>
    </row>
    <row r="94" spans="1:6" s="12" customFormat="1" x14ac:dyDescent="0.15">
      <c r="A94" s="16" t="s">
        <v>120</v>
      </c>
      <c r="B94" s="23"/>
      <c r="C94" s="24"/>
      <c r="D94" s="25"/>
      <c r="E94" s="24"/>
      <c r="F94" s="25"/>
    </row>
    <row r="95" spans="1:6" x14ac:dyDescent="0.15">
      <c r="A95" s="16">
        <v>40</v>
      </c>
      <c r="B95" s="13" t="s">
        <v>121</v>
      </c>
      <c r="C95" s="14">
        <v>4</v>
      </c>
      <c r="D95" s="26"/>
      <c r="E95" s="14">
        <v>4</v>
      </c>
      <c r="F95" s="26"/>
    </row>
    <row r="96" spans="1:6" x14ac:dyDescent="0.15">
      <c r="A96" s="16">
        <v>41</v>
      </c>
      <c r="B96" s="13" t="s">
        <v>60</v>
      </c>
      <c r="C96" s="14">
        <v>7</v>
      </c>
      <c r="D96" s="26"/>
      <c r="E96" s="14">
        <v>7</v>
      </c>
      <c r="F96" s="26"/>
    </row>
    <row r="97" spans="1:6" x14ac:dyDescent="0.15">
      <c r="A97" s="16">
        <v>42</v>
      </c>
      <c r="B97" s="13" t="s">
        <v>65</v>
      </c>
      <c r="C97" s="14" t="s">
        <v>122</v>
      </c>
      <c r="D97" s="26"/>
      <c r="E97" s="14" t="s">
        <v>122</v>
      </c>
      <c r="F97" s="26"/>
    </row>
    <row r="98" spans="1:6" x14ac:dyDescent="0.15">
      <c r="A98" s="16">
        <v>43</v>
      </c>
      <c r="B98" s="13" t="s">
        <v>74</v>
      </c>
      <c r="C98" s="14">
        <v>17</v>
      </c>
      <c r="D98" s="26"/>
      <c r="E98" s="14">
        <v>17</v>
      </c>
      <c r="F98" s="26"/>
    </row>
    <row r="99" spans="1:6" x14ac:dyDescent="0.15">
      <c r="A99" s="16">
        <v>44</v>
      </c>
      <c r="B99" s="13" t="s">
        <v>78</v>
      </c>
      <c r="C99" s="14">
        <v>20</v>
      </c>
      <c r="D99" s="26"/>
      <c r="E99" s="14">
        <v>20</v>
      </c>
      <c r="F99" s="26"/>
    </row>
    <row r="100" spans="1:6" x14ac:dyDescent="0.15">
      <c r="A100" s="16">
        <v>45</v>
      </c>
      <c r="B100" s="13" t="s">
        <v>123</v>
      </c>
      <c r="C100" s="14">
        <v>16</v>
      </c>
      <c r="D100" s="26"/>
      <c r="E100" s="14">
        <v>16</v>
      </c>
      <c r="F100" s="26"/>
    </row>
    <row r="101" spans="1:6" x14ac:dyDescent="0.15">
      <c r="A101" s="16">
        <v>46</v>
      </c>
      <c r="B101" s="13" t="s">
        <v>75</v>
      </c>
      <c r="C101" s="14" t="s">
        <v>124</v>
      </c>
      <c r="D101" s="26"/>
      <c r="E101" s="14" t="s">
        <v>124</v>
      </c>
      <c r="F101" s="26"/>
    </row>
    <row r="102" spans="1:6" x14ac:dyDescent="0.15">
      <c r="A102" s="16">
        <v>47</v>
      </c>
      <c r="B102" s="13" t="s">
        <v>125</v>
      </c>
      <c r="D102" s="17">
        <f>-D95-D96+D97+D98+D99-D100-D101</f>
        <v>0</v>
      </c>
      <c r="E102" s="14"/>
      <c r="F102" s="17">
        <f>-F95-F96+F97+F98+F99-F100-F101</f>
        <v>0</v>
      </c>
    </row>
    <row r="103" spans="1:6" x14ac:dyDescent="0.15">
      <c r="A103" s="16" t="s">
        <v>126</v>
      </c>
      <c r="B103" s="13" t="s">
        <v>127</v>
      </c>
      <c r="D103" s="27"/>
      <c r="E103" s="14"/>
      <c r="F103" s="27"/>
    </row>
    <row r="104" spans="1:6" x14ac:dyDescent="0.15">
      <c r="A104" s="16">
        <v>48</v>
      </c>
      <c r="C104" s="14" t="s">
        <v>128</v>
      </c>
      <c r="D104" s="17">
        <f>D102*D103</f>
        <v>0</v>
      </c>
      <c r="E104" s="14"/>
      <c r="F104" s="17">
        <f>F102*F103</f>
        <v>0</v>
      </c>
    </row>
    <row r="105" spans="1:6" x14ac:dyDescent="0.15">
      <c r="E105" s="14"/>
    </row>
    <row r="106" spans="1:6" s="12" customFormat="1" x14ac:dyDescent="0.15">
      <c r="A106" s="16" t="s">
        <v>129</v>
      </c>
      <c r="B106" s="23"/>
      <c r="C106" s="24"/>
      <c r="D106" s="25"/>
      <c r="E106" s="24"/>
      <c r="F106" s="25"/>
    </row>
    <row r="107" spans="1:6" x14ac:dyDescent="0.15">
      <c r="A107" s="16">
        <v>49</v>
      </c>
      <c r="B107" s="13" t="s">
        <v>60</v>
      </c>
      <c r="C107" s="14">
        <v>5</v>
      </c>
      <c r="D107" s="26"/>
      <c r="E107" s="14">
        <v>5</v>
      </c>
      <c r="F107" s="26"/>
    </row>
    <row r="108" spans="1:6" x14ac:dyDescent="0.15">
      <c r="A108" s="16">
        <v>50</v>
      </c>
      <c r="B108" s="13" t="s">
        <v>65</v>
      </c>
      <c r="C108" s="14" t="s">
        <v>130</v>
      </c>
      <c r="D108" s="26"/>
      <c r="E108" s="14" t="s">
        <v>130</v>
      </c>
      <c r="F108" s="26"/>
    </row>
    <row r="109" spans="1:6" x14ac:dyDescent="0.15">
      <c r="A109" s="16">
        <v>51</v>
      </c>
      <c r="B109" s="13" t="s">
        <v>74</v>
      </c>
      <c r="C109" s="14">
        <v>15</v>
      </c>
      <c r="D109" s="26"/>
      <c r="E109" s="14">
        <v>15</v>
      </c>
      <c r="F109" s="26"/>
    </row>
    <row r="110" spans="1:6" x14ac:dyDescent="0.15">
      <c r="A110" s="16">
        <v>52</v>
      </c>
      <c r="B110" s="13" t="s">
        <v>78</v>
      </c>
      <c r="C110" s="14">
        <v>19</v>
      </c>
      <c r="D110" s="26"/>
      <c r="E110" s="14">
        <v>19</v>
      </c>
      <c r="F110" s="26"/>
    </row>
    <row r="111" spans="1:6" x14ac:dyDescent="0.15">
      <c r="A111" s="16">
        <v>53</v>
      </c>
      <c r="B111" s="13" t="s">
        <v>123</v>
      </c>
      <c r="C111" s="14">
        <v>17</v>
      </c>
      <c r="D111" s="26"/>
      <c r="E111" s="14">
        <v>17</v>
      </c>
      <c r="F111" s="26"/>
    </row>
    <row r="112" spans="1:6" x14ac:dyDescent="0.15">
      <c r="A112" s="16">
        <v>54</v>
      </c>
      <c r="B112" s="13" t="s">
        <v>75</v>
      </c>
      <c r="C112" s="14" t="s">
        <v>131</v>
      </c>
      <c r="D112" s="26"/>
      <c r="E112" s="14" t="s">
        <v>131</v>
      </c>
      <c r="F112" s="26"/>
    </row>
    <row r="113" spans="1:6" x14ac:dyDescent="0.15">
      <c r="A113" s="16">
        <v>55</v>
      </c>
      <c r="B113" s="13" t="s">
        <v>125</v>
      </c>
      <c r="D113" s="17">
        <f>-D107+D108+D109+D110-D111-D112</f>
        <v>0</v>
      </c>
      <c r="E113" s="14"/>
      <c r="F113" s="17">
        <f>-F107+F108+F109+F110-F111-F112</f>
        <v>0</v>
      </c>
    </row>
    <row r="114" spans="1:6" x14ac:dyDescent="0.15">
      <c r="A114" s="16" t="s">
        <v>132</v>
      </c>
      <c r="B114" s="13" t="s">
        <v>133</v>
      </c>
      <c r="D114" s="27"/>
      <c r="E114" s="14"/>
      <c r="F114" s="27"/>
    </row>
    <row r="115" spans="1:6" x14ac:dyDescent="0.15">
      <c r="A115" s="16">
        <v>56</v>
      </c>
      <c r="C115" s="14" t="s">
        <v>134</v>
      </c>
      <c r="D115" s="17">
        <f>D113*D114</f>
        <v>0</v>
      </c>
      <c r="E115" s="14"/>
      <c r="F115" s="17">
        <f>F113*F114</f>
        <v>0</v>
      </c>
    </row>
    <row r="116" spans="1:6" x14ac:dyDescent="0.15">
      <c r="E116" s="14"/>
    </row>
    <row r="117" spans="1:6" s="12" customFormat="1" x14ac:dyDescent="0.15">
      <c r="A117" s="16" t="s">
        <v>135</v>
      </c>
      <c r="B117" s="23"/>
      <c r="C117" s="24"/>
      <c r="D117" s="25"/>
      <c r="E117" s="24"/>
      <c r="F117" s="25"/>
    </row>
    <row r="118" spans="1:6" x14ac:dyDescent="0.15">
      <c r="A118" s="16">
        <v>57</v>
      </c>
      <c r="B118" s="13" t="s">
        <v>136</v>
      </c>
      <c r="C118" s="14">
        <v>30</v>
      </c>
      <c r="D118" s="26"/>
      <c r="E118" s="14">
        <v>30</v>
      </c>
      <c r="F118" s="26"/>
    </row>
    <row r="119" spans="1:6" x14ac:dyDescent="0.15">
      <c r="A119" s="16">
        <v>58</v>
      </c>
      <c r="B119" s="13" t="s">
        <v>137</v>
      </c>
      <c r="C119" s="14">
        <v>31</v>
      </c>
      <c r="D119" s="26"/>
      <c r="E119" s="14">
        <v>31</v>
      </c>
      <c r="F119" s="26"/>
    </row>
    <row r="120" spans="1:6" x14ac:dyDescent="0.15">
      <c r="A120" s="16">
        <v>59</v>
      </c>
      <c r="B120" s="13" t="s">
        <v>138</v>
      </c>
      <c r="C120" s="14">
        <v>9</v>
      </c>
      <c r="D120" s="26"/>
      <c r="E120" s="14">
        <v>9</v>
      </c>
      <c r="F120" s="26"/>
    </row>
    <row r="121" spans="1:6" x14ac:dyDescent="0.15">
      <c r="A121" s="16">
        <v>60</v>
      </c>
      <c r="B121" s="13" t="s">
        <v>60</v>
      </c>
      <c r="C121" s="14">
        <v>10</v>
      </c>
      <c r="D121" s="26"/>
      <c r="E121" s="14">
        <v>10</v>
      </c>
      <c r="F121" s="26"/>
    </row>
    <row r="122" spans="1:6" x14ac:dyDescent="0.15">
      <c r="A122" s="16">
        <v>61</v>
      </c>
      <c r="B122" s="13" t="s">
        <v>65</v>
      </c>
      <c r="C122" s="14" t="s">
        <v>139</v>
      </c>
      <c r="D122" s="26"/>
      <c r="E122" s="14" t="s">
        <v>139</v>
      </c>
      <c r="F122" s="26"/>
    </row>
    <row r="123" spans="1:6" x14ac:dyDescent="0.15">
      <c r="A123" s="16">
        <v>62</v>
      </c>
      <c r="B123" s="13" t="s">
        <v>74</v>
      </c>
      <c r="C123" s="14">
        <v>22</v>
      </c>
      <c r="D123" s="26"/>
      <c r="E123" s="14">
        <v>22</v>
      </c>
      <c r="F123" s="26"/>
    </row>
    <row r="124" spans="1:6" x14ac:dyDescent="0.15">
      <c r="A124" s="16">
        <v>63</v>
      </c>
      <c r="B124" s="13" t="s">
        <v>78</v>
      </c>
      <c r="C124" s="14">
        <v>26</v>
      </c>
      <c r="D124" s="26"/>
      <c r="E124" s="14">
        <v>26</v>
      </c>
      <c r="F124" s="26"/>
    </row>
    <row r="125" spans="1:6" x14ac:dyDescent="0.15">
      <c r="A125" s="16">
        <v>64</v>
      </c>
      <c r="B125" s="13" t="s">
        <v>140</v>
      </c>
      <c r="C125" s="14" t="s">
        <v>141</v>
      </c>
      <c r="D125" s="26"/>
      <c r="E125" s="14" t="s">
        <v>141</v>
      </c>
      <c r="F125" s="26"/>
    </row>
    <row r="126" spans="1:6" x14ac:dyDescent="0.15">
      <c r="A126" s="16">
        <v>65</v>
      </c>
      <c r="B126" s="13" t="s">
        <v>123</v>
      </c>
      <c r="C126" s="14">
        <v>17</v>
      </c>
      <c r="D126" s="26"/>
      <c r="E126" s="14">
        <v>17</v>
      </c>
      <c r="F126" s="26"/>
    </row>
    <row r="127" spans="1:6" x14ac:dyDescent="0.15">
      <c r="A127" s="16">
        <v>66</v>
      </c>
      <c r="B127" s="13" t="s">
        <v>75</v>
      </c>
      <c r="C127" s="14" t="s">
        <v>142</v>
      </c>
      <c r="D127" s="26"/>
      <c r="E127" s="14" t="s">
        <v>142</v>
      </c>
      <c r="F127" s="26"/>
    </row>
    <row r="128" spans="1:6" x14ac:dyDescent="0.15">
      <c r="A128" s="16">
        <v>67</v>
      </c>
      <c r="B128" s="13" t="s">
        <v>125</v>
      </c>
      <c r="D128" s="17">
        <f>D118-D119-D120-D121+D122+D123+D124+D125-D126-D127</f>
        <v>0</v>
      </c>
      <c r="E128" s="14"/>
      <c r="F128" s="17">
        <f>F118-F119-F120-F121+F122+F123+F124+F125-F126-F127</f>
        <v>0</v>
      </c>
    </row>
    <row r="129" spans="1:6" x14ac:dyDescent="0.15">
      <c r="A129" s="16" t="s">
        <v>143</v>
      </c>
      <c r="B129" s="13" t="s">
        <v>144</v>
      </c>
      <c r="D129" s="27"/>
      <c r="E129" s="14"/>
      <c r="F129" s="27"/>
    </row>
    <row r="130" spans="1:6" x14ac:dyDescent="0.15">
      <c r="A130" s="16">
        <v>68</v>
      </c>
      <c r="B130" s="13" t="s">
        <v>145</v>
      </c>
      <c r="D130" s="17">
        <f>D128*D129</f>
        <v>0</v>
      </c>
      <c r="E130" s="14"/>
      <c r="F130" s="17">
        <f>F128*F129</f>
        <v>0</v>
      </c>
    </row>
    <row r="131" spans="1:6" x14ac:dyDescent="0.15">
      <c r="A131" s="16">
        <v>69</v>
      </c>
      <c r="B131" s="13" t="s">
        <v>146</v>
      </c>
      <c r="C131" s="14" t="s">
        <v>147</v>
      </c>
      <c r="D131" s="26"/>
      <c r="E131" s="14" t="s">
        <v>147</v>
      </c>
      <c r="F131" s="26"/>
    </row>
    <row r="132" spans="1:6" x14ac:dyDescent="0.15">
      <c r="A132" s="16">
        <v>70</v>
      </c>
      <c r="C132" s="14" t="s">
        <v>148</v>
      </c>
      <c r="D132" s="17">
        <f>D130-D131</f>
        <v>0</v>
      </c>
      <c r="E132" s="14"/>
      <c r="F132" s="17">
        <f>F130-F131</f>
        <v>0</v>
      </c>
    </row>
    <row r="133" spans="1:6" x14ac:dyDescent="0.15">
      <c r="E133" s="14"/>
    </row>
  </sheetData>
  <sheetProtection password="C42C" sheet="1" objects="1" scenarios="1" selectLockedCells="1"/>
  <mergeCells count="2">
    <mergeCell ref="D4:F4"/>
    <mergeCell ref="D5:F5"/>
  </mergeCells>
  <phoneticPr fontId="18" type="noConversion"/>
  <dataValidations count="1">
    <dataValidation type="decimal" allowBlank="1" showErrorMessage="1" errorTitle="Use a decimal, dumbass." error="Enter a decimal between 0 and 1. For example, if the borrower owns one-third of the company, use .33." promptTitle="Use a decimal, dumbass." prompt="Enter a decimal between 0 and 1. For example, if the borrower owns one-third of the company, use .33." sqref="D103" xr:uid="{00000000-0002-0000-0200-000000000000}">
      <formula1>0</formula1>
      <formula2>1</formula2>
    </dataValidation>
  </dataValidations>
  <pageMargins left="0.7" right="0.7" top="0.75" bottom="0.75" header="0.3" footer="0.3"/>
  <pageSetup paperSize="5" orientation="portrait" r:id="rId1"/>
  <headerFooter alignWithMargins="0"/>
  <rowBreaks count="1" manualBreakCount="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workbookViewId="0">
      <selection activeCell="B20" sqref="B20"/>
    </sheetView>
  </sheetViews>
  <sheetFormatPr defaultRowHeight="15" x14ac:dyDescent="0.25"/>
  <cols>
    <col min="1" max="1" width="22" bestFit="1" customWidth="1"/>
    <col min="2" max="2" width="15.7109375" customWidth="1"/>
    <col min="3" max="3" width="30.7109375" bestFit="1" customWidth="1"/>
    <col min="5" max="5" width="25.85546875" bestFit="1" customWidth="1"/>
    <col min="6" max="6" width="15.7109375" customWidth="1"/>
  </cols>
  <sheetData>
    <row r="1" spans="1:6" ht="28.5" x14ac:dyDescent="0.45">
      <c r="A1" s="84" t="s">
        <v>209</v>
      </c>
      <c r="B1" s="84"/>
      <c r="C1" s="84"/>
      <c r="D1" s="84"/>
      <c r="E1" s="84"/>
      <c r="F1" s="84"/>
    </row>
    <row r="2" spans="1:6" ht="18.75" x14ac:dyDescent="0.3">
      <c r="A2" s="88" t="s">
        <v>218</v>
      </c>
      <c r="B2" s="88"/>
      <c r="C2" s="88"/>
      <c r="D2" s="88"/>
      <c r="E2" s="88"/>
      <c r="F2" s="88"/>
    </row>
    <row r="3" spans="1:6" ht="18.75" x14ac:dyDescent="0.3">
      <c r="A3" s="62" t="s">
        <v>219</v>
      </c>
      <c r="B3" s="65"/>
      <c r="C3" s="62" t="s">
        <v>210</v>
      </c>
      <c r="D3" s="67"/>
      <c r="E3" s="62" t="s">
        <v>212</v>
      </c>
      <c r="F3" s="63">
        <f>B3</f>
        <v>0</v>
      </c>
    </row>
    <row r="4" spans="1:6" ht="18.75" x14ac:dyDescent="0.3">
      <c r="A4" s="68" t="s">
        <v>221</v>
      </c>
      <c r="B4" s="64">
        <f>F3</f>
        <v>0</v>
      </c>
      <c r="C4" s="85" t="s">
        <v>213</v>
      </c>
      <c r="D4" s="86"/>
      <c r="E4" s="87"/>
      <c r="F4" s="63">
        <f>B4/2</f>
        <v>0</v>
      </c>
    </row>
    <row r="5" spans="1:6" ht="18.75" x14ac:dyDescent="0.3">
      <c r="A5" s="79" t="s">
        <v>2</v>
      </c>
      <c r="B5" s="79"/>
      <c r="C5" s="79"/>
      <c r="D5" s="80">
        <f>F4*52/12</f>
        <v>0</v>
      </c>
      <c r="E5" s="80"/>
      <c r="F5" s="80"/>
    </row>
    <row r="6" spans="1:6" ht="18.75" x14ac:dyDescent="0.3">
      <c r="A6" s="79" t="s">
        <v>223</v>
      </c>
      <c r="B6" s="79"/>
      <c r="C6" s="79"/>
      <c r="D6" s="81">
        <f>D5*12</f>
        <v>0</v>
      </c>
      <c r="E6" s="82"/>
      <c r="F6" s="83"/>
    </row>
    <row r="7" spans="1:6" ht="18.75" x14ac:dyDescent="0.3">
      <c r="A7" s="92"/>
      <c r="B7" s="92"/>
      <c r="C7" s="92"/>
      <c r="D7" s="92"/>
      <c r="E7" s="92"/>
      <c r="F7" s="92"/>
    </row>
    <row r="8" spans="1:6" ht="18.75" x14ac:dyDescent="0.3">
      <c r="A8" s="88" t="s">
        <v>215</v>
      </c>
      <c r="B8" s="88"/>
      <c r="C8" s="88"/>
      <c r="D8" s="88"/>
      <c r="E8" s="88"/>
      <c r="F8" s="88"/>
    </row>
    <row r="9" spans="1:6" ht="18.75" x14ac:dyDescent="0.3">
      <c r="A9" s="62" t="s">
        <v>211</v>
      </c>
      <c r="B9" s="65"/>
      <c r="C9" s="62" t="s">
        <v>210</v>
      </c>
      <c r="D9" s="66">
        <v>40</v>
      </c>
      <c r="E9" s="62" t="s">
        <v>212</v>
      </c>
      <c r="F9" s="63">
        <f>D9*B9</f>
        <v>0</v>
      </c>
    </row>
    <row r="10" spans="1:6" ht="18.75" x14ac:dyDescent="0.3">
      <c r="A10" s="62" t="s">
        <v>216</v>
      </c>
      <c r="B10" s="64">
        <f>F9</f>
        <v>0</v>
      </c>
      <c r="C10" s="85" t="s">
        <v>2</v>
      </c>
      <c r="D10" s="86"/>
      <c r="E10" s="87"/>
      <c r="F10" s="63">
        <f>B10*52/12</f>
        <v>0</v>
      </c>
    </row>
    <row r="11" spans="1:6" ht="18.75" x14ac:dyDescent="0.3">
      <c r="A11" s="79" t="s">
        <v>223</v>
      </c>
      <c r="B11" s="79"/>
      <c r="C11" s="79"/>
      <c r="D11" s="81">
        <f>F10*12</f>
        <v>0</v>
      </c>
      <c r="E11" s="82"/>
      <c r="F11" s="83"/>
    </row>
    <row r="12" spans="1:6" ht="18.75" x14ac:dyDescent="0.3">
      <c r="A12" s="92"/>
      <c r="B12" s="92"/>
      <c r="C12" s="92"/>
      <c r="D12" s="92"/>
      <c r="E12" s="92"/>
      <c r="F12" s="92"/>
    </row>
    <row r="13" spans="1:6" ht="18.75" x14ac:dyDescent="0.3">
      <c r="A13" s="88" t="s">
        <v>214</v>
      </c>
      <c r="B13" s="88"/>
      <c r="C13" s="88"/>
      <c r="D13" s="88"/>
      <c r="E13" s="88"/>
      <c r="F13" s="88"/>
    </row>
    <row r="14" spans="1:6" ht="18.75" x14ac:dyDescent="0.3">
      <c r="A14" s="62" t="s">
        <v>211</v>
      </c>
      <c r="B14" s="65"/>
      <c r="C14" s="62" t="s">
        <v>210</v>
      </c>
      <c r="D14" s="66">
        <v>80</v>
      </c>
      <c r="E14" s="62" t="s">
        <v>212</v>
      </c>
      <c r="F14" s="63">
        <f>D14*B14</f>
        <v>0</v>
      </c>
    </row>
    <row r="15" spans="1:6" ht="18.75" x14ac:dyDescent="0.3">
      <c r="A15" s="62" t="s">
        <v>216</v>
      </c>
      <c r="B15" s="64">
        <f>F14</f>
        <v>0</v>
      </c>
      <c r="C15" s="85" t="s">
        <v>213</v>
      </c>
      <c r="D15" s="86"/>
      <c r="E15" s="87"/>
      <c r="F15" s="63">
        <f>B15/2</f>
        <v>0</v>
      </c>
    </row>
    <row r="16" spans="1:6" ht="18.75" x14ac:dyDescent="0.3">
      <c r="A16" s="79" t="s">
        <v>2</v>
      </c>
      <c r="B16" s="79"/>
      <c r="C16" s="79"/>
      <c r="D16" s="80">
        <f>F15*52/12</f>
        <v>0</v>
      </c>
      <c r="E16" s="80"/>
      <c r="F16" s="80"/>
    </row>
    <row r="17" spans="1:6" ht="18.75" x14ac:dyDescent="0.3">
      <c r="A17" s="79" t="s">
        <v>223</v>
      </c>
      <c r="B17" s="79"/>
      <c r="C17" s="79"/>
      <c r="D17" s="81">
        <f>D16*12</f>
        <v>0</v>
      </c>
      <c r="E17" s="82"/>
      <c r="F17" s="83"/>
    </row>
    <row r="18" spans="1:6" ht="18.75" x14ac:dyDescent="0.3">
      <c r="A18" s="92"/>
      <c r="B18" s="92"/>
      <c r="C18" s="92"/>
      <c r="D18" s="92"/>
      <c r="E18" s="92"/>
      <c r="F18" s="92"/>
    </row>
    <row r="19" spans="1:6" ht="18.75" x14ac:dyDescent="0.3">
      <c r="A19" s="88" t="s">
        <v>217</v>
      </c>
      <c r="B19" s="88"/>
      <c r="C19" s="88"/>
      <c r="D19" s="88"/>
      <c r="E19" s="88"/>
      <c r="F19" s="88"/>
    </row>
    <row r="20" spans="1:6" ht="18.75" x14ac:dyDescent="0.3">
      <c r="A20" s="62" t="s">
        <v>211</v>
      </c>
      <c r="B20" s="65"/>
      <c r="C20" s="62" t="s">
        <v>210</v>
      </c>
      <c r="D20" s="66">
        <v>86.67</v>
      </c>
      <c r="E20" s="62" t="s">
        <v>212</v>
      </c>
      <c r="F20" s="63">
        <f>D20*B20</f>
        <v>0</v>
      </c>
    </row>
    <row r="21" spans="1:6" ht="18.75" x14ac:dyDescent="0.3">
      <c r="A21" s="62" t="s">
        <v>216</v>
      </c>
      <c r="B21" s="64">
        <f>F20</f>
        <v>0</v>
      </c>
      <c r="C21" s="85" t="s">
        <v>213</v>
      </c>
      <c r="D21" s="86"/>
      <c r="E21" s="87"/>
      <c r="F21" s="63">
        <f>B21/2</f>
        <v>0</v>
      </c>
    </row>
    <row r="22" spans="1:6" ht="18.75" x14ac:dyDescent="0.3">
      <c r="A22" s="79" t="s">
        <v>2</v>
      </c>
      <c r="B22" s="79"/>
      <c r="C22" s="79"/>
      <c r="D22" s="80">
        <f>F21*52/12</f>
        <v>0</v>
      </c>
      <c r="E22" s="80"/>
      <c r="F22" s="80"/>
    </row>
    <row r="23" spans="1:6" ht="18.75" x14ac:dyDescent="0.3">
      <c r="A23" s="79" t="s">
        <v>223</v>
      </c>
      <c r="B23" s="79"/>
      <c r="C23" s="79"/>
      <c r="D23" s="81">
        <f>D22*12</f>
        <v>0</v>
      </c>
      <c r="E23" s="82"/>
      <c r="F23" s="83"/>
    </row>
    <row r="24" spans="1:6" ht="18.75" x14ac:dyDescent="0.3">
      <c r="A24" s="89"/>
      <c r="B24" s="90"/>
      <c r="C24" s="90"/>
      <c r="D24" s="90"/>
      <c r="E24" s="90"/>
      <c r="F24" s="91"/>
    </row>
    <row r="25" spans="1:6" ht="18.75" x14ac:dyDescent="0.3">
      <c r="A25" s="61"/>
      <c r="B25" s="61"/>
      <c r="C25" s="61"/>
      <c r="D25" s="61"/>
      <c r="E25" s="61"/>
      <c r="F25" s="61"/>
    </row>
    <row r="26" spans="1:6" ht="18.75" x14ac:dyDescent="0.3">
      <c r="A26" s="61"/>
      <c r="B26" s="61"/>
      <c r="C26" s="61"/>
      <c r="D26" s="61"/>
      <c r="E26" s="61"/>
      <c r="F26" s="61"/>
    </row>
    <row r="27" spans="1:6" ht="18.75" x14ac:dyDescent="0.3">
      <c r="A27" s="61"/>
      <c r="B27" s="61"/>
      <c r="C27" s="61"/>
      <c r="D27" s="61"/>
      <c r="E27" s="61"/>
      <c r="F27" s="61"/>
    </row>
    <row r="28" spans="1:6" ht="18.75" x14ac:dyDescent="0.3">
      <c r="A28" s="61"/>
      <c r="B28" s="61"/>
      <c r="C28" s="61"/>
      <c r="D28" s="61"/>
      <c r="E28" s="61"/>
      <c r="F28" s="61"/>
    </row>
    <row r="29" spans="1:6" ht="18.75" x14ac:dyDescent="0.3">
      <c r="A29" s="61"/>
      <c r="B29" s="61"/>
      <c r="C29" s="61"/>
      <c r="D29" s="61"/>
      <c r="E29" s="61"/>
      <c r="F29" s="61"/>
    </row>
    <row r="30" spans="1:6" ht="18.75" x14ac:dyDescent="0.3">
      <c r="A30" s="61"/>
      <c r="B30" s="61"/>
      <c r="C30" s="61"/>
      <c r="D30" s="61"/>
      <c r="E30" s="61"/>
      <c r="F30" s="61"/>
    </row>
  </sheetData>
  <sheetProtection algorithmName="SHA-512" hashValue="mSmF5zsTvyyaERCjSLj20McgKvqgyJRwpgOfLktFUztoo0aqYd/uXXeGufoOuB31sRIaowFZ0Rmh1kI5cxiIug==" saltValue="6/y2TejwxwY5pLZKsbkBbA==" spinCount="100000" sheet="1" objects="1" scenarios="1"/>
  <mergeCells count="27">
    <mergeCell ref="A24:F24"/>
    <mergeCell ref="A18:F18"/>
    <mergeCell ref="A2:F2"/>
    <mergeCell ref="C4:E4"/>
    <mergeCell ref="A5:C5"/>
    <mergeCell ref="D5:F5"/>
    <mergeCell ref="A7:F7"/>
    <mergeCell ref="A8:F8"/>
    <mergeCell ref="C10:E10"/>
    <mergeCell ref="A12:F12"/>
    <mergeCell ref="A13:F13"/>
    <mergeCell ref="D16:F16"/>
    <mergeCell ref="A6:C6"/>
    <mergeCell ref="D6:F6"/>
    <mergeCell ref="A11:C11"/>
    <mergeCell ref="D11:F11"/>
    <mergeCell ref="A22:C22"/>
    <mergeCell ref="D22:F22"/>
    <mergeCell ref="A23:C23"/>
    <mergeCell ref="D23:F23"/>
    <mergeCell ref="A1:F1"/>
    <mergeCell ref="A16:C16"/>
    <mergeCell ref="C21:E21"/>
    <mergeCell ref="C15:E15"/>
    <mergeCell ref="A19:F19"/>
    <mergeCell ref="A17:C17"/>
    <mergeCell ref="D17:F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05AA07E-8663-4F0D-86C0-3301D9FA8B2C}">
          <x14:formula1>
            <xm:f>Sheet2!$D$12:$D$15</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D9"/>
  <sheetViews>
    <sheetView showGridLines="0" workbookViewId="0">
      <selection activeCell="I8" sqref="I8"/>
    </sheetView>
  </sheetViews>
  <sheetFormatPr defaultRowHeight="12.75" x14ac:dyDescent="0.2"/>
  <cols>
    <col min="1" max="1" width="5.28515625" style="3" customWidth="1"/>
    <col min="2" max="2" width="9.5703125" style="3" customWidth="1"/>
    <col min="3" max="3" width="11.140625" style="3" customWidth="1"/>
    <col min="4" max="4" width="22.140625" style="3" customWidth="1"/>
    <col min="5" max="16384" width="9.140625" style="3"/>
  </cols>
  <sheetData>
    <row r="1" spans="1:4" ht="24" customHeight="1" thickBot="1" x14ac:dyDescent="0.25">
      <c r="A1" s="1" t="s">
        <v>5</v>
      </c>
      <c r="B1" s="2"/>
      <c r="C1" s="2"/>
      <c r="D1" s="2"/>
    </row>
    <row r="2" spans="1:4" ht="16.5" thickBot="1" x14ac:dyDescent="0.25">
      <c r="A2" s="4"/>
      <c r="B2" s="5" t="s">
        <v>6</v>
      </c>
      <c r="C2" s="6"/>
      <c r="D2" s="6"/>
    </row>
    <row r="3" spans="1:4" ht="15" customHeight="1" x14ac:dyDescent="0.2">
      <c r="A3" s="4"/>
      <c r="B3" s="4"/>
      <c r="C3" s="7" t="s">
        <v>4</v>
      </c>
      <c r="D3" s="29">
        <f>Evaluation!E20</f>
        <v>0</v>
      </c>
    </row>
    <row r="4" spans="1:4" ht="15" customHeight="1" x14ac:dyDescent="0.2">
      <c r="A4" s="4"/>
      <c r="B4" s="4"/>
      <c r="C4" s="7" t="s">
        <v>7</v>
      </c>
      <c r="D4" s="30">
        <v>0.03</v>
      </c>
    </row>
    <row r="5" spans="1:4" ht="15" customHeight="1" x14ac:dyDescent="0.2">
      <c r="A5" s="4"/>
      <c r="B5" s="4"/>
      <c r="C5" s="7" t="s">
        <v>8</v>
      </c>
      <c r="D5" s="31">
        <v>30</v>
      </c>
    </row>
    <row r="6" spans="1:4" ht="15" customHeight="1" x14ac:dyDescent="0.2">
      <c r="A6" s="4"/>
      <c r="B6" s="4"/>
      <c r="C6" s="8" t="s">
        <v>9</v>
      </c>
      <c r="D6" s="32"/>
    </row>
    <row r="7" spans="1:4" ht="15" customHeight="1" x14ac:dyDescent="0.2">
      <c r="A7" s="4"/>
      <c r="B7" s="4"/>
      <c r="C7" s="8" t="s">
        <v>10</v>
      </c>
      <c r="D7" s="33" t="s">
        <v>11</v>
      </c>
    </row>
    <row r="8" spans="1:4" ht="15" customHeight="1" x14ac:dyDescent="0.2">
      <c r="A8" s="4"/>
      <c r="B8" s="4"/>
      <c r="C8" s="8" t="s">
        <v>12</v>
      </c>
      <c r="D8" s="34" t="s">
        <v>11</v>
      </c>
    </row>
    <row r="9" spans="1:4" ht="15" customHeight="1" x14ac:dyDescent="0.2">
      <c r="A9" s="9" t="s">
        <v>13</v>
      </c>
      <c r="B9" s="4"/>
      <c r="C9" s="10" t="s">
        <v>14</v>
      </c>
      <c r="D9" s="11">
        <f>(IF($D$8="Acc Bi-Weekly",ROUND((-PMT((((1+MortgageCalculator!D4/CP)^(CP/12))-1),term*12,loan_amount))/2,2),IF($D$8="Acc Weekly",ROUND((-PMT((((1+MortgageCalculator!D4/CP)^(CP/12))-1),term*12,loan_amount))/4,2),ROUND(-PMT(((1+D4/CP)^(CP/periods_per_year))-1,nper,loan_amount),2))))</f>
        <v>0</v>
      </c>
    </row>
  </sheetData>
  <sheetProtection password="CC7D" sheet="1" objects="1" scenarios="1"/>
  <phoneticPr fontId="18" type="noConversion"/>
  <dataValidations count="2">
    <dataValidation type="list" showInputMessage="1" showErrorMessage="1" sqref="D7" xr:uid="{00000000-0002-0000-0400-000000000000}">
      <formula1>"Semi-Annually,Monthly"</formula1>
    </dataValidation>
    <dataValidation type="list" showInputMessage="1" showErrorMessage="1" sqref="D8" xr:uid="{00000000-0002-0000-0400-000001000000}">
      <formula1>"Monthly,Semi-Monthly,Bi-Weekly,Weekly,Acc Bi-Weekly,Acc Weekly"</formula1>
    </dataValidation>
  </dataValidations>
  <pageMargins left="0.5" right="0.5" top="0.5" bottom="0.75" header="0.25" footer="0.25"/>
  <pageSetup fitToHeight="0" orientation="portrait" r:id="rId1"/>
  <headerFooter alignWithMargins="0">
    <oddHeader>&amp;RPage &amp;P of &amp;N</oddHeader>
    <oddFooter>&amp;L&amp;8http://www.vertex42.com/Calculators/home-mortgage-calculator.html&amp;R&amp;8© 2007 Vertex42 LLC</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12"/>
  <sheetViews>
    <sheetView workbookViewId="0">
      <selection activeCell="E37" sqref="E37"/>
    </sheetView>
  </sheetViews>
  <sheetFormatPr defaultRowHeight="15" x14ac:dyDescent="0.25"/>
  <sheetData>
    <row r="2" spans="2:2" x14ac:dyDescent="0.25">
      <c r="B2" t="s">
        <v>149</v>
      </c>
    </row>
    <row r="4" spans="2:2" x14ac:dyDescent="0.25">
      <c r="B4" t="s">
        <v>150</v>
      </c>
    </row>
    <row r="5" spans="2:2" x14ac:dyDescent="0.25">
      <c r="B5" t="s">
        <v>151</v>
      </c>
    </row>
    <row r="6" spans="2:2" x14ac:dyDescent="0.25">
      <c r="B6" t="s">
        <v>152</v>
      </c>
    </row>
    <row r="7" spans="2:2" x14ac:dyDescent="0.25">
      <c r="B7" t="s">
        <v>153</v>
      </c>
    </row>
    <row r="8" spans="2:2" x14ac:dyDescent="0.25">
      <c r="B8" t="s">
        <v>154</v>
      </c>
    </row>
    <row r="9" spans="2:2" x14ac:dyDescent="0.25">
      <c r="B9" t="s">
        <v>155</v>
      </c>
    </row>
    <row r="10" spans="2:2" x14ac:dyDescent="0.25">
      <c r="B10" t="s">
        <v>156</v>
      </c>
    </row>
    <row r="11" spans="2:2" x14ac:dyDescent="0.25">
      <c r="B11" t="s">
        <v>157</v>
      </c>
    </row>
    <row r="12" spans="2:2" x14ac:dyDescent="0.25">
      <c r="B12" t="s">
        <v>158</v>
      </c>
    </row>
  </sheetData>
  <sheetProtection password="C42C" sheet="1" objects="1" scenarios="1"/>
  <phoneticPr fontId="18" type="noConversion"/>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workbookViewId="0">
      <selection activeCell="G19" sqref="G19"/>
    </sheetView>
  </sheetViews>
  <sheetFormatPr defaultRowHeight="15" x14ac:dyDescent="0.25"/>
  <cols>
    <col min="1" max="2" width="27.140625" customWidth="1"/>
    <col min="4" max="4" width="13.7109375" bestFit="1" customWidth="1"/>
  </cols>
  <sheetData>
    <row r="1" spans="1:4" x14ac:dyDescent="0.25">
      <c r="A1" s="35"/>
    </row>
    <row r="2" spans="1:4" x14ac:dyDescent="0.25">
      <c r="A2" s="36"/>
    </row>
    <row r="3" spans="1:4" x14ac:dyDescent="0.25">
      <c r="A3" s="37" t="s">
        <v>166</v>
      </c>
      <c r="B3" s="28">
        <f>Evaluation!B20</f>
        <v>0</v>
      </c>
    </row>
    <row r="4" spans="1:4" x14ac:dyDescent="0.25">
      <c r="A4" s="37" t="s">
        <v>38</v>
      </c>
      <c r="B4" s="28">
        <f>Evaluation!D20</f>
        <v>0</v>
      </c>
    </row>
    <row r="5" spans="1:4" x14ac:dyDescent="0.25">
      <c r="A5" s="37" t="s">
        <v>4</v>
      </c>
      <c r="B5" s="28">
        <f>B3-B4</f>
        <v>0</v>
      </c>
    </row>
    <row r="6" spans="1:4" x14ac:dyDescent="0.25">
      <c r="A6" s="38" t="s">
        <v>167</v>
      </c>
      <c r="B6" s="35">
        <f>start_rate</f>
        <v>0.03</v>
      </c>
    </row>
    <row r="7" spans="1:4" x14ac:dyDescent="0.25">
      <c r="A7" s="39" t="s">
        <v>168</v>
      </c>
      <c r="B7" s="36">
        <v>360</v>
      </c>
    </row>
    <row r="8" spans="1:4" x14ac:dyDescent="0.25">
      <c r="A8" s="39" t="s">
        <v>14</v>
      </c>
      <c r="B8" s="28">
        <f>PMT(B6/12,B7,B5)</f>
        <v>0</v>
      </c>
    </row>
    <row r="9" spans="1:4" x14ac:dyDescent="0.25">
      <c r="A9" s="39" t="s">
        <v>19</v>
      </c>
      <c r="B9" s="28">
        <f>(B5*0.006)/12</f>
        <v>0</v>
      </c>
    </row>
    <row r="10" spans="1:4" x14ac:dyDescent="0.25">
      <c r="B10" s="28"/>
    </row>
    <row r="11" spans="1:4" x14ac:dyDescent="0.25">
      <c r="B11" s="28"/>
    </row>
    <row r="12" spans="1:4" x14ac:dyDescent="0.25">
      <c r="B12" s="28"/>
      <c r="D12" t="s">
        <v>220</v>
      </c>
    </row>
    <row r="13" spans="1:4" x14ac:dyDescent="0.25">
      <c r="D13" t="s">
        <v>221</v>
      </c>
    </row>
    <row r="14" spans="1:4" x14ac:dyDescent="0.25">
      <c r="D14" t="s">
        <v>222</v>
      </c>
    </row>
    <row r="15" spans="1:4" x14ac:dyDescent="0.25">
      <c r="D15" t="s">
        <v>11</v>
      </c>
    </row>
  </sheetData>
  <sheetProtection algorithmName="SHA-512" hashValue="YEkcqJO59FFBW0ldwhBVqCDSMZcihAP/1sfEwLEboQacjMSyHRoUyKz9VmnsxQgrjlIEiL0BzODvrRmUY3X1VQ==" saltValue="hs2QyhmWWBqRGvEXhIhZD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Evaluation</vt:lpstr>
      <vt:lpstr>Qualification Worksheet</vt:lpstr>
      <vt:lpstr>Self-Employed Income</vt:lpstr>
      <vt:lpstr>Payroll Calculations</vt:lpstr>
      <vt:lpstr>MortgageCalculator</vt:lpstr>
      <vt:lpstr>How to use</vt:lpstr>
      <vt:lpstr>Sheet2</vt:lpstr>
      <vt:lpstr>AnnualInterestRate</vt:lpstr>
      <vt:lpstr>d</vt:lpstr>
      <vt:lpstr>DebtServiceRatio</vt:lpstr>
      <vt:lpstr>Duration</vt:lpstr>
      <vt:lpstr>fpdate</vt:lpstr>
      <vt:lpstr>HousingCostRatio</vt:lpstr>
      <vt:lpstr>loan_amount</vt:lpstr>
      <vt:lpstr>MonthlyPaymentMax</vt:lpstr>
      <vt:lpstr>MPIP</vt:lpstr>
      <vt:lpstr>payment</vt:lpstr>
      <vt:lpstr>MortgageCalculator!Print_Area</vt:lpstr>
      <vt:lpstr>'Qualification Worksheet'!Print_Area</vt:lpstr>
      <vt:lpstr>'Self-Employed Income'!Print_Area</vt:lpstr>
      <vt:lpstr>SecondQN</vt:lpstr>
      <vt:lpstr>start_rate</vt:lpstr>
      <vt:lpstr>term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Home</cp:lastModifiedBy>
  <cp:lastPrinted>2020-09-11T19:29:27Z</cp:lastPrinted>
  <dcterms:created xsi:type="dcterms:W3CDTF">2011-03-18T15:43:56Z</dcterms:created>
  <dcterms:modified xsi:type="dcterms:W3CDTF">2022-01-14T20:16:48Z</dcterms:modified>
</cp:coreProperties>
</file>